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kevin.coy/Desktop/"/>
    </mc:Choice>
  </mc:AlternateContent>
  <xr:revisionPtr revIDLastSave="0" documentId="13_ncr:1_{AD69DCFF-BEB3-F047-A663-CD203094CF37}" xr6:coauthVersionLast="47" xr6:coauthVersionMax="47" xr10:uidLastSave="{00000000-0000-0000-0000-000000000000}"/>
  <bookViews>
    <workbookView xWindow="14100" yWindow="2020" windowWidth="45540" windowHeight="21560" tabRatio="500" firstSheet="1" activeTab="1" xr2:uid="{00000000-000D-0000-FFFF-FFFF00000000}"/>
  </bookViews>
  <sheets>
    <sheet name="Instructions" sheetId="1" r:id="rId1"/>
    <sheet name="Standard Comparison" sheetId="2" r:id="rId2"/>
    <sheet name="3-2-1 Buydown" sheetId="3" r:id="rId3"/>
    <sheet name="2-1 Buydown" sheetId="4" r:id="rId4"/>
    <sheet name="1-1 Buydown" sheetId="5" r:id="rId5"/>
    <sheet name="1-0 Buydown" sheetId="6" r:id="rId6"/>
    <sheet name="2-1 Lock N List" sheetId="7" r:id="rId7"/>
    <sheet name="3-2-1 Lock N List" sheetId="8" r:id="rId8"/>
    <sheet name="203k - HomeStyle" sheetId="9" r:id="rId9"/>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7" i="4" l="1"/>
  <c r="D27" i="4" s="1"/>
  <c r="C7" i="9"/>
  <c r="D19" i="9"/>
  <c r="D20" i="9" s="1"/>
  <c r="D25" i="9" s="1"/>
  <c r="C19" i="9"/>
  <c r="C20" i="9" s="1"/>
  <c r="C25" i="9" s="1"/>
  <c r="C28" i="8"/>
  <c r="E28" i="8" s="1"/>
  <c r="F27" i="8"/>
  <c r="E27" i="8"/>
  <c r="D27" i="8"/>
  <c r="C27" i="8"/>
  <c r="F25" i="8"/>
  <c r="E25" i="8"/>
  <c r="D25" i="8"/>
  <c r="C25" i="8"/>
  <c r="F5" i="8" s="1"/>
  <c r="F24" i="8"/>
  <c r="E24" i="8"/>
  <c r="D24" i="8"/>
  <c r="C24" i="8"/>
  <c r="F23" i="8"/>
  <c r="E23" i="8"/>
  <c r="D23" i="8"/>
  <c r="C23" i="8"/>
  <c r="E22" i="8"/>
  <c r="E26" i="8" s="1"/>
  <c r="F21" i="8"/>
  <c r="F22" i="8" s="1"/>
  <c r="F26" i="8" s="1"/>
  <c r="E21" i="8"/>
  <c r="F20" i="8"/>
  <c r="E20" i="8"/>
  <c r="D20" i="8"/>
  <c r="D21" i="8" s="1"/>
  <c r="D22" i="8" s="1"/>
  <c r="D26" i="8" s="1"/>
  <c r="C20" i="8"/>
  <c r="C21" i="8" s="1"/>
  <c r="C22" i="8" s="1"/>
  <c r="C26" i="8" s="1"/>
  <c r="C29" i="8" s="1"/>
  <c r="F14" i="8"/>
  <c r="F13" i="8"/>
  <c r="C10" i="8"/>
  <c r="C8" i="8"/>
  <c r="F6" i="8"/>
  <c r="E28" i="7"/>
  <c r="D28" i="7"/>
  <c r="C28" i="7"/>
  <c r="D27" i="7"/>
  <c r="C27" i="7"/>
  <c r="E27" i="7" s="1"/>
  <c r="E25" i="7"/>
  <c r="D25" i="7"/>
  <c r="C25" i="7"/>
  <c r="F5" i="7" s="1"/>
  <c r="E24" i="7"/>
  <c r="D24" i="7"/>
  <c r="C24" i="7"/>
  <c r="E23" i="7"/>
  <c r="D23" i="7"/>
  <c r="C23" i="7"/>
  <c r="C22" i="7"/>
  <c r="C26" i="7" s="1"/>
  <c r="C29" i="7" s="1"/>
  <c r="C21" i="7"/>
  <c r="E20" i="7"/>
  <c r="E21" i="7" s="1"/>
  <c r="E22" i="7" s="1"/>
  <c r="E26" i="7" s="1"/>
  <c r="D20" i="7"/>
  <c r="D21" i="7" s="1"/>
  <c r="D22" i="7" s="1"/>
  <c r="D26" i="7" s="1"/>
  <c r="D29" i="7" s="1"/>
  <c r="C20" i="7"/>
  <c r="F14" i="7"/>
  <c r="F13" i="7"/>
  <c r="C10" i="7"/>
  <c r="C8" i="7"/>
  <c r="F6" i="7"/>
  <c r="D28" i="6"/>
  <c r="C28" i="6"/>
  <c r="C27" i="6"/>
  <c r="D27" i="6" s="1"/>
  <c r="D25" i="6"/>
  <c r="C25" i="6"/>
  <c r="D24" i="6"/>
  <c r="C24" i="6"/>
  <c r="D23" i="6"/>
  <c r="C23" i="6"/>
  <c r="C21" i="6"/>
  <c r="C22" i="6" s="1"/>
  <c r="D20" i="6"/>
  <c r="D21" i="6" s="1"/>
  <c r="D22" i="6" s="1"/>
  <c r="D26" i="6" s="1"/>
  <c r="C20" i="6"/>
  <c r="F14" i="6"/>
  <c r="F13" i="6"/>
  <c r="F10" i="6"/>
  <c r="C10" i="6"/>
  <c r="F9" i="6"/>
  <c r="C8" i="6"/>
  <c r="E28" i="5"/>
  <c r="D28" i="5"/>
  <c r="C28" i="5"/>
  <c r="C27" i="5"/>
  <c r="D27" i="5" s="1"/>
  <c r="E25" i="5"/>
  <c r="D25" i="5"/>
  <c r="C25" i="5"/>
  <c r="E24" i="5"/>
  <c r="D24" i="5"/>
  <c r="C24" i="5"/>
  <c r="E23" i="5"/>
  <c r="D23" i="5"/>
  <c r="C23" i="5"/>
  <c r="E20" i="5"/>
  <c r="E21" i="5" s="1"/>
  <c r="E22" i="5" s="1"/>
  <c r="E26" i="5" s="1"/>
  <c r="D20" i="5"/>
  <c r="D21" i="5" s="1"/>
  <c r="D22" i="5" s="1"/>
  <c r="D26" i="5" s="1"/>
  <c r="D29" i="5" s="1"/>
  <c r="C20" i="5"/>
  <c r="C21" i="5" s="1"/>
  <c r="C22" i="5" s="1"/>
  <c r="F14" i="5"/>
  <c r="F13" i="5"/>
  <c r="F11" i="5"/>
  <c r="F10" i="5"/>
  <c r="C10" i="5"/>
  <c r="C8" i="5"/>
  <c r="C28" i="4"/>
  <c r="E28" i="4" s="1"/>
  <c r="E25" i="4"/>
  <c r="D25" i="4"/>
  <c r="C25" i="4"/>
  <c r="E24" i="4"/>
  <c r="D24" i="4"/>
  <c r="C24" i="4"/>
  <c r="E23" i="4"/>
  <c r="D23" i="4"/>
  <c r="C23" i="4"/>
  <c r="E20" i="4"/>
  <c r="E21" i="4" s="1"/>
  <c r="E22" i="4" s="1"/>
  <c r="E26" i="4" s="1"/>
  <c r="D20" i="4"/>
  <c r="D21" i="4" s="1"/>
  <c r="D22" i="4" s="1"/>
  <c r="C20" i="4"/>
  <c r="C21" i="4" s="1"/>
  <c r="C22" i="4" s="1"/>
  <c r="F13" i="4"/>
  <c r="F14" i="4" s="1"/>
  <c r="F11" i="4"/>
  <c r="F10" i="4"/>
  <c r="C10" i="4"/>
  <c r="C8" i="4"/>
  <c r="C28" i="3"/>
  <c r="F28" i="3" s="1"/>
  <c r="C27" i="3"/>
  <c r="D27" i="3" s="1"/>
  <c r="E27" i="3" s="1"/>
  <c r="F27" i="3" s="1"/>
  <c r="F25" i="3"/>
  <c r="E25" i="3"/>
  <c r="D25" i="3"/>
  <c r="C25" i="3"/>
  <c r="F24" i="3"/>
  <c r="E24" i="3"/>
  <c r="D24" i="3"/>
  <c r="C24" i="3"/>
  <c r="F23" i="3"/>
  <c r="E23" i="3"/>
  <c r="D23" i="3"/>
  <c r="C23" i="3"/>
  <c r="F10" i="3" s="1"/>
  <c r="F22" i="3"/>
  <c r="F26" i="3" s="1"/>
  <c r="F21" i="3"/>
  <c r="F20" i="3"/>
  <c r="E20" i="3"/>
  <c r="E21" i="3" s="1"/>
  <c r="E22" i="3" s="1"/>
  <c r="E26" i="3" s="1"/>
  <c r="D20" i="3"/>
  <c r="D21" i="3" s="1"/>
  <c r="D22" i="3" s="1"/>
  <c r="D26" i="3" s="1"/>
  <c r="C20" i="3"/>
  <c r="C21" i="3" s="1"/>
  <c r="C22" i="3" s="1"/>
  <c r="C26" i="3" s="1"/>
  <c r="C29" i="3" s="1"/>
  <c r="F14" i="3"/>
  <c r="F13" i="3"/>
  <c r="F12" i="3"/>
  <c r="F11" i="3"/>
  <c r="C10" i="3"/>
  <c r="C8" i="3"/>
  <c r="C26" i="2"/>
  <c r="C29" i="2" s="1"/>
  <c r="C25" i="2"/>
  <c r="E20" i="2"/>
  <c r="E21" i="2" s="1"/>
  <c r="F18" i="2"/>
  <c r="F26" i="2" s="1"/>
  <c r="F29" i="2" s="1"/>
  <c r="E18" i="2"/>
  <c r="E26" i="2" s="1"/>
  <c r="E29" i="2" s="1"/>
  <c r="D18" i="2"/>
  <c r="D26" i="2" s="1"/>
  <c r="D29" i="2" s="1"/>
  <c r="C18" i="2"/>
  <c r="C20" i="2" s="1"/>
  <c r="C21" i="2" s="1"/>
  <c r="D26" i="4" l="1"/>
  <c r="D28" i="4"/>
  <c r="E29" i="7"/>
  <c r="D29" i="8"/>
  <c r="C26" i="4"/>
  <c r="C29" i="4" s="1"/>
  <c r="F29" i="8"/>
  <c r="D26" i="9"/>
  <c r="E29" i="5"/>
  <c r="D29" i="6"/>
  <c r="F8" i="6"/>
  <c r="C26" i="6"/>
  <c r="C29" i="6" s="1"/>
  <c r="E29" i="8"/>
  <c r="E29" i="3"/>
  <c r="F29" i="3"/>
  <c r="C26" i="9"/>
  <c r="F9" i="5"/>
  <c r="C26" i="5"/>
  <c r="C29" i="5" s="1"/>
  <c r="E25" i="2"/>
  <c r="D25" i="2"/>
  <c r="D20" i="2"/>
  <c r="D21" i="2" s="1"/>
  <c r="F25" i="2"/>
  <c r="D28" i="3"/>
  <c r="D29" i="3" s="1"/>
  <c r="E27" i="4"/>
  <c r="E29" i="4" s="1"/>
  <c r="E27" i="5"/>
  <c r="F20" i="2"/>
  <c r="F21" i="2" s="1"/>
  <c r="E28" i="3"/>
  <c r="D28" i="8"/>
  <c r="F28" i="8" s="1"/>
  <c r="D29" i="4" l="1"/>
  <c r="F6" i="4"/>
  <c r="D33" i="9"/>
  <c r="D28" i="9"/>
  <c r="F8" i="3"/>
  <c r="F7" i="3"/>
  <c r="F6" i="3"/>
  <c r="F9" i="3" s="1"/>
  <c r="F7" i="5"/>
  <c r="F6" i="5"/>
  <c r="C33" i="9"/>
  <c r="C28" i="9"/>
  <c r="F6" i="6"/>
  <c r="F7" i="6" s="1"/>
  <c r="F7" i="4" l="1"/>
  <c r="F8" i="4"/>
  <c r="F9" i="4" s="1"/>
  <c r="F8" i="5"/>
  <c r="D36" i="9"/>
  <c r="D32" i="9"/>
  <c r="C36" i="9"/>
  <c r="C32" i="9"/>
</calcChain>
</file>

<file path=xl/sharedStrings.xml><?xml version="1.0" encoding="utf-8"?>
<sst xmlns="http://schemas.openxmlformats.org/spreadsheetml/2006/main" count="334" uniqueCount="95">
  <si>
    <t>Loan Comparison Worksheet Instructions for Open House Flyers</t>
  </si>
  <si>
    <t>Purpose
When requesting an Open House Flyer with financing, you must complete and submit this Loan Comparison workbook along with your flyer request. This ensures accurate, compliant loan scenarios are included in your marketing materials.
Workbook Layout
 - Standard Financing Comparison
          Use this tab to enter up to 4 loan scenarios for standard financing options.
 - Buydown Scenarios
          Additional tabs are provided for:
                    3-2-1 Buydown
                    2-1 Buydown
                    1-1 Buydown
                    1-0 Buydown
                Enter loan details in the appropriate tab if your flyer will feature a buydown program.
- Lock N List 
          Use this tab to feature a 2-1 or 3-2-1 buydown</t>
  </si>
  <si>
    <t>Use this spreadsheet to create a clear, side-by-side comparison of loan options for your Open House marketing materials. 
Include as few as 1 and as many as 4 loan programs in the comparison.
Many fields are auto-calculated to simplify your process. All fields that auto-calculate are locked for editing.</t>
  </si>
  <si>
    <t>Provide 1 - 4 loan programs for comparison. Any columns not used will not be included on the final flyer.</t>
  </si>
  <si>
    <t>Additional Details  Needed</t>
  </si>
  <si>
    <t>Occupancy Type Used:</t>
  </si>
  <si>
    <t>owner occupied</t>
  </si>
  <si>
    <t>Credit Score Used:</t>
  </si>
  <si>
    <t>Discount Points (%):</t>
  </si>
  <si>
    <t>Estimated Lender Fees (%)</t>
  </si>
  <si>
    <t>[Insert Loan Program]</t>
  </si>
  <si>
    <t xml:space="preserve">Purchase Price </t>
  </si>
  <si>
    <t>[insert]</t>
  </si>
  <si>
    <t>Down Payment %</t>
  </si>
  <si>
    <t>Down Payment $</t>
  </si>
  <si>
    <t>UFMIP / Funding Fee %</t>
  </si>
  <si>
    <t>[insert % or n/a]</t>
  </si>
  <si>
    <t>Base Loan Amount</t>
  </si>
  <si>
    <t>Total Loan Amount</t>
  </si>
  <si>
    <t>Term</t>
  </si>
  <si>
    <t>30 Year Fixed</t>
  </si>
  <si>
    <t>Number of Payments</t>
  </si>
  <si>
    <t>Interest Rate</t>
  </si>
  <si>
    <t>APR</t>
  </si>
  <si>
    <t>Principal &amp; Interest Payment</t>
  </si>
  <si>
    <t>Monthly Taxes &amp; Insurance (est)</t>
  </si>
  <si>
    <t>Monthly Mortgage Insurance</t>
  </si>
  <si>
    <t xml:space="preserve">Total Monthly Payment </t>
  </si>
  <si>
    <t>3-2-1 Buydown Loan Comparison</t>
  </si>
  <si>
    <t xml:space="preserve">Fill in the required information below. All RED cells are required. The buydown chart will calculate automatically. </t>
  </si>
  <si>
    <t>Loan Program</t>
  </si>
  <si>
    <t>(conv, FHA…)</t>
  </si>
  <si>
    <t>Information for Disclaimer:</t>
  </si>
  <si>
    <t>Purchase Price</t>
  </si>
  <si>
    <t>Year 1 Subsidy:</t>
  </si>
  <si>
    <t>Year 2 Subsidy:</t>
  </si>
  <si>
    <t>Base LTV</t>
  </si>
  <si>
    <t>Year 3 Subsidy:</t>
  </si>
  <si>
    <t>Interest Rate (Market)</t>
  </si>
  <si>
    <t>Total Cost of Buydown:</t>
  </si>
  <si>
    <t>Lender Credit:</t>
  </si>
  <si>
    <t>Monthly Taxes &amp; Insurance</t>
  </si>
  <si>
    <t>Today's Date</t>
  </si>
  <si>
    <t>Expiration Date (6mo)</t>
  </si>
  <si>
    <t>Term in Months</t>
  </si>
  <si>
    <t>UFMIP / Fee Amount:</t>
  </si>
  <si>
    <t>Credit Score Used</t>
  </si>
  <si>
    <t>Total Loan Amount:</t>
  </si>
  <si>
    <t>ç</t>
  </si>
  <si>
    <t>3-2-1 Buydown</t>
  </si>
  <si>
    <t>Year 1</t>
  </si>
  <si>
    <t>Year 2</t>
  </si>
  <si>
    <t>Year 3</t>
  </si>
  <si>
    <t>Years 4-30</t>
  </si>
  <si>
    <t>Term Months</t>
  </si>
  <si>
    <t>Temporary Reduced Rate</t>
  </si>
  <si>
    <t>2-1 Buydown Loan Comparison</t>
  </si>
  <si>
    <t>2-1 Buydown</t>
  </si>
  <si>
    <t>Years 3-30</t>
  </si>
  <si>
    <t>1-1 Buydown Loan Comparison</t>
  </si>
  <si>
    <t>1-1 Buydown</t>
  </si>
  <si>
    <t>1-0 Buydown Loan Comparison</t>
  </si>
  <si>
    <t>1-0 Buydown</t>
  </si>
  <si>
    <t>Years 2-30</t>
  </si>
  <si>
    <t>2-1 Seller Funded Buydown "Lock N List"</t>
  </si>
  <si>
    <t>Rate to be featured on Flyer</t>
  </si>
  <si>
    <t>3-2-1 Seller Funded Buydown "Lock N List"</t>
  </si>
  <si>
    <t>FHA 203(k) / Fannie Mae HomeStyle Renovation Loan Scenario</t>
  </si>
  <si>
    <t>Fill in the yellow cells. Loan Type column auto-labels each scenario.</t>
  </si>
  <si>
    <t>Occupancy Type</t>
  </si>
  <si>
    <t>Owner Occupied</t>
  </si>
  <si>
    <t>Estimated Lender Fees % (default 3% — editable)</t>
  </si>
  <si>
    <t>Discount Points %</t>
  </si>
  <si>
    <t>FHA 203(k)</t>
  </si>
  <si>
    <t>Fannie Mae HomeStyle</t>
  </si>
  <si>
    <t>Estimated Renovation Cost</t>
  </si>
  <si>
    <t>Base Loan Amount (before reno / UFMIP)</t>
  </si>
  <si>
    <t>Loan Type</t>
  </si>
  <si>
    <t>Upfront MIP / Fee Amount $</t>
  </si>
  <si>
    <t>Total Loan Amount  (Base + Renovation + Upfront MIP/Fee)</t>
  </si>
  <si>
    <t>LTV (Total Loan ÷ After-Improved Value)</t>
  </si>
  <si>
    <t>Total Monthly Payment</t>
  </si>
  <si>
    <t>Quote Date</t>
  </si>
  <si>
    <t xml:space="preserve">APR </t>
  </si>
  <si>
    <t>Renovation &amp; Loan Structuring</t>
  </si>
  <si>
    <t>Property &amp; Purchase</t>
  </si>
  <si>
    <t>Rate &amp; Payment</t>
  </si>
  <si>
    <t>After-Improved Value</t>
  </si>
  <si>
    <t>Display a FHA 203(k) AND/OR FNMA HomeStyle Scenario 
Complete the YELLOW cells only — all other fields calculate automatically.
Blue fields show inputs; white/shaded fields are calculated.</t>
  </si>
  <si>
    <t xml:space="preserve">Upfront MIP % (FHA) </t>
  </si>
  <si>
    <t>Monthly MIP / Mortgage Insurance (est)</t>
  </si>
  <si>
    <t xml:space="preserve">Global Assumptions  For Disclaimer </t>
  </si>
  <si>
    <t>ELIGIBLE / SUGGESTED RENOVATIONS</t>
  </si>
  <si>
    <t>[Please list suggested renovations]
Base this on the actual property:
What does the property need?
What type of area/borrower is this? 
 This would tell you if you should recoomend high-end or basic necessities.
Ideas:
- Paint
- Appliances
- Carpet
- Addition
- Pool
- Kitchen renovation
- Add a bathroom</t>
  </si>
  <si>
    <t>Conventional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</si>
</sst>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
    <numFmt numFmtId="166" formatCode="0.000%"/>
    <numFmt numFmtId="167" formatCode="_(\$* #,##0.00_);_(\$* \(#,##0.00\);_(\$* \-??_);_(@_)"/>
    <numFmt numFmtId="168" formatCode="m/d/yy;@"/>
    <numFmt numFmtId="169" formatCode="mm/dd/yyyy"/>
  </numFmts>
  <fonts count="23" x14ac:knownFonts="1">
    <font>
      <sz val="11"/>
      <color theme="1"/>
      <name val="Calibri"/>
      <charset val="1"/>
    </font>
    <font>
      <b/>
      <sz val="18"/>
      <color rgb="FF001A40"/>
      <name val="Calibri"/>
      <family val="2"/>
      <charset val="1"/>
    </font>
    <font>
      <b/>
      <sz val="11"/>
      <color rgb="FFFF0000"/>
      <name val="Calibri"/>
      <family val="2"/>
      <charset val="1"/>
    </font>
    <font>
      <b/>
      <sz val="11"/>
      <color theme="1"/>
      <name val="Calibri"/>
      <family val="2"/>
      <charset val="1"/>
    </font>
    <font>
      <b/>
      <sz val="12"/>
      <color theme="0"/>
      <name val="Calibri"/>
      <family val="2"/>
      <charset val="1"/>
    </font>
    <font>
      <sz val="12"/>
      <color rgb="FF001A40"/>
      <name val="Calibri"/>
      <family val="2"/>
      <charset val="1"/>
    </font>
    <font>
      <b/>
      <sz val="12"/>
      <color rgb="FF001A40"/>
      <name val="Calibri"/>
      <family val="2"/>
      <charset val="1"/>
    </font>
    <font>
      <b/>
      <sz val="11"/>
      <color rgb="FF001A40"/>
      <name val="Calibri"/>
      <family val="2"/>
      <charset val="1"/>
    </font>
    <font>
      <b/>
      <sz val="20"/>
      <color theme="1"/>
      <name val="Calibri"/>
      <family val="2"/>
      <charset val="1"/>
    </font>
    <font>
      <i/>
      <sz val="11"/>
      <color theme="1"/>
      <name val="Calibri"/>
      <family val="2"/>
      <charset val="1"/>
    </font>
    <font>
      <sz val="11"/>
      <color theme="1"/>
      <name val="Calibri"/>
      <family val="2"/>
      <charset val="1"/>
    </font>
    <font>
      <sz val="16"/>
      <color theme="1"/>
      <name val="Calibri"/>
      <family val="2"/>
      <charset val="1"/>
    </font>
    <font>
      <b/>
      <sz val="16"/>
      <color theme="0"/>
      <name val="Calibri"/>
      <family val="2"/>
      <charset val="1"/>
    </font>
    <font>
      <sz val="11"/>
      <color rgb="FFFF0000"/>
      <name val="Calibri"/>
      <family val="2"/>
      <charset val="1"/>
    </font>
    <font>
      <b/>
      <sz val="13"/>
      <color rgb="FFFFFFFF"/>
      <name val="Arial"/>
      <family val="2"/>
    </font>
    <font>
      <b/>
      <sz val="10"/>
      <color rgb="FFFFFFFF"/>
      <name val="Arial"/>
      <family val="2"/>
    </font>
    <font>
      <i/>
      <sz val="9"/>
      <color rgb="FF555555"/>
      <name val="Arial"/>
      <family val="2"/>
    </font>
    <font>
      <sz val="10"/>
      <color rgb="FF001A40"/>
      <name val="Arial"/>
      <family val="2"/>
    </font>
    <font>
      <b/>
      <sz val="10"/>
      <color rgb="FF001A40"/>
      <name val="Arial"/>
      <family val="2"/>
    </font>
    <font>
      <sz val="10"/>
      <color rgb="FF001A40"/>
      <name val="Arial"/>
      <family val="2"/>
    </font>
    <font>
      <b/>
      <sz val="10"/>
      <color rgb="FFFFFFFF"/>
      <name val="Arial"/>
      <family val="2"/>
    </font>
    <font>
      <i/>
      <sz val="11"/>
      <color theme="1"/>
      <name val="Calibri"/>
      <family val="2"/>
    </font>
    <font>
      <i/>
      <sz val="12"/>
      <color rgb="FFFF0000"/>
      <name val="Arial"/>
      <family val="2"/>
    </font>
  </fonts>
  <fills count="9">
    <fill>
      <patternFill patternType="none"/>
    </fill>
    <fill>
      <patternFill patternType="gray125"/>
    </fill>
    <fill>
      <patternFill patternType="solid">
        <fgColor rgb="FF001A40"/>
        <bgColor rgb="FF003300"/>
      </patternFill>
    </fill>
    <fill>
      <patternFill patternType="solid">
        <fgColor rgb="FFA6DEFF"/>
        <bgColor rgb="FFCCCCFF"/>
      </patternFill>
    </fill>
    <fill>
      <patternFill patternType="solid">
        <fgColor rgb="FFFFBDBD"/>
        <bgColor rgb="FFFF99CC"/>
      </patternFill>
    </fill>
    <fill>
      <patternFill patternType="solid">
        <fgColor theme="0" tint="-4.9989318521683403E-2"/>
        <bgColor rgb="FFFFFFFF"/>
      </patternFill>
    </fill>
    <fill>
      <patternFill patternType="solid">
        <fgColor rgb="FFFFFF00"/>
        <bgColor rgb="FFFFFF00"/>
      </patternFill>
    </fill>
    <fill>
      <patternFill patternType="solid">
        <fgColor theme="0"/>
        <bgColor rgb="FFCCCCFF"/>
      </patternFill>
    </fill>
    <fill>
      <patternFill patternType="solid">
        <fgColor rgb="FFFFFF00"/>
        <bgColor indexed="64"/>
      </patternFill>
    </fill>
  </fills>
  <borders count="10">
    <border>
      <left/>
      <right/>
      <top/>
      <bottom/>
      <diagonal/>
    </border>
    <border>
      <left/>
      <right/>
      <top/>
      <bottom style="medium">
        <color rgb="FF001A40"/>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FFFFFF"/>
      </left>
      <right/>
      <top style="thin">
        <color rgb="FFFFFFFF"/>
      </top>
      <bottom style="thin">
        <color rgb="FFFFFFFF"/>
      </bottom>
      <diagonal/>
    </border>
    <border>
      <left style="thin">
        <color rgb="FFB8B8B8"/>
      </left>
      <right style="thin">
        <color rgb="FFB8B8B8"/>
      </right>
      <top style="thin">
        <color rgb="FFB8B8B8"/>
      </top>
      <bottom style="thin">
        <color rgb="FFB8B8B8"/>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diagonal/>
    </border>
  </borders>
  <cellStyleXfs count="1">
    <xf numFmtId="0" fontId="0" fillId="0" borderId="0"/>
  </cellStyleXfs>
  <cellXfs count="86">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xf numFmtId="0" fontId="0" fillId="0" borderId="0" xfId="0" applyAlignment="1">
      <alignment vertical="top"/>
    </xf>
    <xf numFmtId="0" fontId="3" fillId="0" borderId="0" xfId="0" applyFont="1" applyAlignment="1">
      <alignment horizontal="right"/>
    </xf>
    <xf numFmtId="0" fontId="4" fillId="2" borderId="0" xfId="0" applyFont="1" applyFill="1" applyAlignment="1">
      <alignment horizontal="right"/>
    </xf>
    <xf numFmtId="0" fontId="5" fillId="3" borderId="0" xfId="0" applyFont="1" applyFill="1" applyAlignment="1">
      <alignment horizontal="right" vertical="top"/>
    </xf>
    <xf numFmtId="164" fontId="5" fillId="3" borderId="0" xfId="0" applyNumberFormat="1" applyFont="1" applyFill="1" applyAlignment="1">
      <alignment horizontal="center"/>
    </xf>
    <xf numFmtId="0" fontId="5" fillId="0" borderId="0" xfId="0" applyFont="1" applyAlignment="1">
      <alignment horizontal="right" vertical="top"/>
    </xf>
    <xf numFmtId="10" fontId="5" fillId="0" borderId="0" xfId="0" applyNumberFormat="1" applyFont="1" applyAlignment="1">
      <alignment horizontal="center"/>
    </xf>
    <xf numFmtId="165" fontId="5" fillId="3" borderId="0" xfId="0" applyNumberFormat="1" applyFont="1" applyFill="1" applyAlignment="1">
      <alignment horizontal="center"/>
    </xf>
    <xf numFmtId="165" fontId="5" fillId="0" borderId="0" xfId="0" applyNumberFormat="1" applyFont="1" applyAlignment="1">
      <alignment horizontal="center"/>
    </xf>
    <xf numFmtId="3" fontId="5" fillId="3" borderId="0" xfId="0" applyNumberFormat="1" applyFont="1" applyFill="1" applyAlignment="1">
      <alignment horizontal="center"/>
    </xf>
    <xf numFmtId="3" fontId="5" fillId="0" borderId="0" xfId="0" applyNumberFormat="1" applyFont="1" applyAlignment="1">
      <alignment horizontal="center"/>
    </xf>
    <xf numFmtId="166" fontId="5" fillId="0" borderId="0" xfId="0" applyNumberFormat="1" applyFont="1" applyAlignment="1">
      <alignment horizontal="center"/>
    </xf>
    <xf numFmtId="164" fontId="5" fillId="0" borderId="0" xfId="0" applyNumberFormat="1" applyFont="1" applyAlignment="1">
      <alignment horizontal="center"/>
    </xf>
    <xf numFmtId="0" fontId="3" fillId="0" borderId="0" xfId="0" applyFont="1"/>
    <xf numFmtId="0" fontId="6" fillId="0" borderId="0" xfId="0" applyFont="1" applyAlignment="1">
      <alignment horizontal="right"/>
    </xf>
    <xf numFmtId="164" fontId="7" fillId="0" borderId="0" xfId="0" applyNumberFormat="1" applyFont="1" applyAlignment="1">
      <alignment horizontal="center"/>
    </xf>
    <xf numFmtId="0" fontId="8" fillId="0" borderId="0" xfId="0" applyFont="1"/>
    <xf numFmtId="164" fontId="0" fillId="0" borderId="0" xfId="0" applyNumberFormat="1" applyAlignment="1">
      <alignment horizontal="center"/>
    </xf>
    <xf numFmtId="10" fontId="0" fillId="5" borderId="2" xfId="0" applyNumberFormat="1" applyFill="1" applyBorder="1" applyAlignment="1">
      <alignment horizontal="right"/>
    </xf>
    <xf numFmtId="164" fontId="3" fillId="0" borderId="0" xfId="0" applyNumberFormat="1" applyFont="1" applyAlignment="1">
      <alignment horizontal="center"/>
    </xf>
    <xf numFmtId="166" fontId="0" fillId="5" borderId="2" xfId="0" applyNumberFormat="1" applyFill="1" applyBorder="1" applyAlignment="1">
      <alignment horizontal="right"/>
    </xf>
    <xf numFmtId="10" fontId="3" fillId="0" borderId="0" xfId="0" applyNumberFormat="1" applyFont="1" applyAlignment="1">
      <alignment horizontal="center"/>
    </xf>
    <xf numFmtId="14" fontId="3" fillId="0" borderId="0" xfId="0" applyNumberFormat="1" applyFont="1" applyAlignment="1">
      <alignment horizontal="center"/>
    </xf>
    <xf numFmtId="168" fontId="3" fillId="0" borderId="0" xfId="0" applyNumberFormat="1" applyFont="1" applyAlignment="1">
      <alignment horizontal="center"/>
    </xf>
    <xf numFmtId="165" fontId="3" fillId="0" borderId="0" xfId="0" applyNumberFormat="1" applyFont="1"/>
    <xf numFmtId="0" fontId="10" fillId="0" borderId="0" xfId="0" applyFont="1" applyAlignment="1">
      <alignment horizontal="right"/>
    </xf>
    <xf numFmtId="10" fontId="0" fillId="4" borderId="2" xfId="0" applyNumberFormat="1" applyFill="1" applyBorder="1" applyAlignment="1" applyProtection="1">
      <alignment horizontal="right"/>
      <protection locked="0"/>
    </xf>
    <xf numFmtId="0" fontId="11" fillId="0" borderId="0" xfId="0" applyFont="1" applyAlignment="1">
      <alignment vertical="center"/>
    </xf>
    <xf numFmtId="0" fontId="12" fillId="2" borderId="0" xfId="0" applyFont="1" applyFill="1" applyAlignment="1">
      <alignment horizontal="right" vertical="center"/>
    </xf>
    <xf numFmtId="0" fontId="12" fillId="2" borderId="0" xfId="0" applyFont="1" applyFill="1" applyAlignment="1">
      <alignment horizontal="center" vertical="center"/>
    </xf>
    <xf numFmtId="14" fontId="0" fillId="0" borderId="0" xfId="0" applyNumberFormat="1"/>
    <xf numFmtId="10" fontId="0" fillId="5" borderId="2" xfId="0" applyNumberFormat="1" applyFill="1" applyBorder="1" applyAlignment="1">
      <alignment horizontal="left"/>
    </xf>
    <xf numFmtId="166" fontId="0" fillId="5" borderId="2" xfId="0" applyNumberFormat="1" applyFill="1" applyBorder="1" applyAlignment="1">
      <alignment horizontal="left"/>
    </xf>
    <xf numFmtId="0" fontId="17" fillId="0" borderId="5" xfId="0" applyFont="1" applyBorder="1" applyAlignment="1">
      <alignment horizontal="left" vertical="center" wrapText="1"/>
    </xf>
    <xf numFmtId="0" fontId="15" fillId="2" borderId="6" xfId="0" applyFont="1" applyFill="1" applyBorder="1" applyAlignment="1">
      <alignment horizontal="center"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wrapText="1"/>
    </xf>
    <xf numFmtId="0" fontId="17" fillId="0" borderId="5" xfId="0" applyFont="1" applyBorder="1" applyAlignment="1">
      <alignment horizontal="center" vertical="center" wrapText="1"/>
    </xf>
    <xf numFmtId="166" fontId="17" fillId="0" borderId="5" xfId="0" applyNumberFormat="1" applyFont="1" applyBorder="1" applyAlignment="1">
      <alignment horizontal="center" vertical="center" wrapText="1"/>
    </xf>
    <xf numFmtId="164" fontId="18" fillId="0" borderId="5" xfId="0" applyNumberFormat="1" applyFont="1" applyBorder="1" applyAlignment="1">
      <alignment horizontal="center" vertical="center" wrapText="1"/>
    </xf>
    <xf numFmtId="0" fontId="15" fillId="2" borderId="4" xfId="0" applyFont="1" applyFill="1" applyBorder="1" applyAlignment="1">
      <alignment vertical="center" wrapText="1"/>
    </xf>
    <xf numFmtId="0" fontId="19" fillId="0" borderId="5" xfId="0" applyFont="1" applyBorder="1" applyAlignment="1">
      <alignment horizontal="left" vertical="center" wrapText="1"/>
    </xf>
    <xf numFmtId="0" fontId="17" fillId="7" borderId="5" xfId="0" applyFont="1" applyFill="1" applyBorder="1" applyAlignment="1">
      <alignment horizontal="left" vertical="center" wrapText="1"/>
    </xf>
    <xf numFmtId="164" fontId="17" fillId="7" borderId="5" xfId="0" applyNumberFormat="1" applyFont="1" applyFill="1" applyBorder="1" applyAlignment="1">
      <alignment horizontal="center" vertical="center" wrapText="1"/>
    </xf>
    <xf numFmtId="10" fontId="17" fillId="7" borderId="5" xfId="0" applyNumberFormat="1" applyFont="1" applyFill="1" applyBorder="1" applyAlignment="1">
      <alignment horizontal="center" vertical="center" wrapText="1"/>
    </xf>
    <xf numFmtId="165" fontId="17" fillId="7" borderId="5" xfId="0" applyNumberFormat="1" applyFont="1" applyFill="1" applyBorder="1" applyAlignment="1">
      <alignment horizontal="center" vertical="center" wrapText="1"/>
    </xf>
    <xf numFmtId="0" fontId="18" fillId="7" borderId="5" xfId="0" applyFont="1" applyFill="1" applyBorder="1" applyAlignment="1">
      <alignment horizontal="left" vertical="center" wrapText="1"/>
    </xf>
    <xf numFmtId="165" fontId="18" fillId="7" borderId="5" xfId="0" applyNumberFormat="1" applyFont="1" applyFill="1" applyBorder="1" applyAlignment="1">
      <alignment horizontal="center" vertical="center" wrapText="1"/>
    </xf>
    <xf numFmtId="10" fontId="17" fillId="6" borderId="5" xfId="0" applyNumberFormat="1" applyFont="1" applyFill="1" applyBorder="1" applyAlignment="1" applyProtection="1">
      <alignment horizontal="center" vertical="center" wrapText="1"/>
      <protection locked="0"/>
    </xf>
    <xf numFmtId="165" fontId="19" fillId="6" borderId="5" xfId="0" applyNumberFormat="1" applyFont="1" applyFill="1" applyBorder="1" applyAlignment="1" applyProtection="1">
      <alignment horizontal="center" vertical="center" wrapText="1"/>
      <protection locked="0"/>
    </xf>
    <xf numFmtId="10" fontId="19" fillId="6" borderId="5" xfId="0" applyNumberFormat="1" applyFont="1" applyFill="1" applyBorder="1" applyAlignment="1" applyProtection="1">
      <alignment horizontal="center" vertical="center" wrapText="1"/>
      <protection locked="0"/>
    </xf>
    <xf numFmtId="166" fontId="19" fillId="6" borderId="5" xfId="0" applyNumberFormat="1" applyFont="1" applyFill="1" applyBorder="1" applyAlignment="1" applyProtection="1">
      <alignment horizontal="center" vertical="center" wrapText="1"/>
      <protection locked="0"/>
    </xf>
    <xf numFmtId="164" fontId="19" fillId="6" borderId="5" xfId="0" applyNumberFormat="1" applyFont="1" applyFill="1" applyBorder="1" applyAlignment="1" applyProtection="1">
      <alignment horizontal="center" vertical="center" wrapText="1"/>
      <protection locked="0"/>
    </xf>
    <xf numFmtId="167" fontId="0" fillId="4" borderId="2" xfId="0" applyNumberFormat="1" applyFill="1" applyBorder="1" applyAlignment="1" applyProtection="1">
      <alignment horizontal="right"/>
      <protection locked="0"/>
    </xf>
    <xf numFmtId="0" fontId="0" fillId="4" borderId="2" xfId="0" applyFill="1" applyBorder="1" applyAlignment="1" applyProtection="1">
      <alignment horizontal="right"/>
      <protection locked="0"/>
    </xf>
    <xf numFmtId="166" fontId="0" fillId="4" borderId="2" xfId="0" applyNumberFormat="1" applyFill="1" applyBorder="1" applyAlignment="1" applyProtection="1">
      <alignment horizontal="right"/>
      <protection locked="0"/>
    </xf>
    <xf numFmtId="0" fontId="4" fillId="2" borderId="0" xfId="0" applyFont="1" applyFill="1" applyAlignment="1" applyProtection="1">
      <alignment horizontal="center" vertical="top"/>
      <protection locked="0"/>
    </xf>
    <xf numFmtId="164" fontId="5" fillId="3" borderId="0" xfId="0" applyNumberFormat="1" applyFont="1" applyFill="1" applyAlignment="1" applyProtection="1">
      <alignment horizontal="center"/>
      <protection locked="0"/>
    </xf>
    <xf numFmtId="10" fontId="5" fillId="0" borderId="0" xfId="0" applyNumberFormat="1" applyFont="1" applyAlignment="1" applyProtection="1">
      <alignment horizontal="center"/>
      <protection locked="0"/>
    </xf>
    <xf numFmtId="166" fontId="5" fillId="3" borderId="0" xfId="0" applyNumberFormat="1" applyFont="1" applyFill="1" applyAlignment="1" applyProtection="1">
      <alignment horizontal="center"/>
      <protection locked="0"/>
    </xf>
    <xf numFmtId="164" fontId="5" fillId="0" borderId="0" xfId="0" applyNumberFormat="1" applyFont="1" applyAlignment="1" applyProtection="1">
      <alignment horizontal="center"/>
      <protection locked="0"/>
    </xf>
    <xf numFmtId="0" fontId="0" fillId="0" borderId="1" xfId="0" applyBorder="1" applyAlignment="1" applyProtection="1">
      <alignment horizontal="center"/>
      <protection locked="0"/>
    </xf>
    <xf numFmtId="10" fontId="0" fillId="0" borderId="1" xfId="0" applyNumberFormat="1" applyBorder="1" applyAlignment="1" applyProtection="1">
      <alignment horizontal="center"/>
      <protection locked="0"/>
    </xf>
    <xf numFmtId="0" fontId="0" fillId="0" borderId="0" xfId="0" applyAlignment="1">
      <alignment horizontal="left" wrapText="1"/>
    </xf>
    <xf numFmtId="0" fontId="9" fillId="0" borderId="0" xfId="0" applyFont="1" applyAlignment="1">
      <alignment horizontal="center"/>
    </xf>
    <xf numFmtId="0" fontId="0" fillId="0" borderId="0" xfId="0" applyAlignment="1">
      <alignment horizontal="left" vertical="top" wrapText="1"/>
    </xf>
    <xf numFmtId="0" fontId="0" fillId="0" borderId="0" xfId="0" applyAlignment="1">
      <alignment horizontal="left"/>
    </xf>
    <xf numFmtId="0" fontId="2" fillId="0" borderId="0" xfId="0" applyFont="1" applyAlignment="1">
      <alignment horizontal="left"/>
    </xf>
    <xf numFmtId="0" fontId="0" fillId="0" borderId="3" xfId="0" applyBorder="1" applyAlignment="1">
      <alignment horizontal="right"/>
    </xf>
    <xf numFmtId="0" fontId="13" fillId="0" borderId="0" xfId="0" applyFont="1" applyAlignment="1">
      <alignment horizontal="center"/>
    </xf>
    <xf numFmtId="0" fontId="21" fillId="8" borderId="9" xfId="0" applyFont="1" applyFill="1" applyBorder="1" applyAlignment="1" applyProtection="1">
      <alignment horizontal="left" vertical="top" wrapText="1"/>
      <protection locked="0"/>
    </xf>
    <xf numFmtId="0" fontId="21" fillId="8" borderId="0" xfId="0" applyFont="1" applyFill="1" applyAlignment="1" applyProtection="1">
      <alignment horizontal="left" vertical="top" wrapText="1"/>
      <protection locked="0"/>
    </xf>
    <xf numFmtId="0" fontId="20" fillId="2" borderId="4"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4" xfId="0" applyFont="1" applyFill="1" applyBorder="1" applyAlignment="1">
      <alignment horizontal="left" vertical="center" wrapText="1"/>
    </xf>
    <xf numFmtId="169" fontId="17" fillId="0" borderId="5" xfId="0" applyNumberFormat="1" applyFont="1" applyBorder="1" applyAlignment="1">
      <alignment horizontal="center" vertical="center" wrapText="1"/>
    </xf>
    <xf numFmtId="0" fontId="17" fillId="6" borderId="5" xfId="0" applyFont="1" applyFill="1" applyBorder="1" applyAlignment="1" applyProtection="1">
      <alignment horizontal="center" vertical="center" wrapText="1"/>
      <protection locked="0"/>
    </xf>
    <xf numFmtId="10" fontId="17" fillId="6" borderId="5" xfId="0" applyNumberFormat="1" applyFont="1" applyFill="1" applyBorder="1" applyAlignment="1" applyProtection="1">
      <alignment horizontal="center" vertical="center" wrapText="1"/>
      <protection locked="0"/>
    </xf>
    <xf numFmtId="0" fontId="14" fillId="2" borderId="0" xfId="0" applyFont="1" applyFill="1" applyAlignment="1">
      <alignment horizontal="center" vertical="center" wrapText="1"/>
    </xf>
    <xf numFmtId="0" fontId="22" fillId="0" borderId="0" xfId="0" applyFont="1" applyAlignment="1">
      <alignment horizontal="left" vertical="center" wrapText="1"/>
    </xf>
    <xf numFmtId="0" fontId="1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B8B8"/>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6DEFF"/>
      <rgbColor rgb="FFFF99CC"/>
      <rgbColor rgb="FFCC99FF"/>
      <rgbColor rgb="FFFFBDBD"/>
      <rgbColor rgb="FF3366FF"/>
      <rgbColor rgb="FF33CCCC"/>
      <rgbColor rgb="FF99CC00"/>
      <rgbColor rgb="FFFFCC00"/>
      <rgbColor rgb="FFFF9900"/>
      <rgbColor rgb="FFFF6600"/>
      <rgbColor rgb="FF555555"/>
      <rgbColor rgb="FF969696"/>
      <rgbColor rgb="FF001A4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300960</xdr:colOff>
      <xdr:row>0</xdr:row>
      <xdr:rowOff>38160</xdr:rowOff>
    </xdr:from>
    <xdr:to>
      <xdr:col>4</xdr:col>
      <xdr:colOff>1087920</xdr:colOff>
      <xdr:row>2</xdr:row>
      <xdr:rowOff>366840</xdr:rowOff>
    </xdr:to>
    <xdr:pic>
      <xdr:nvPicPr>
        <xdr:cNvPr id="2" name="/xl/media/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173720" y="38160"/>
          <a:ext cx="786960" cy="8240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300960</xdr:colOff>
      <xdr:row>0</xdr:row>
      <xdr:rowOff>38160</xdr:rowOff>
    </xdr:from>
    <xdr:to>
      <xdr:col>5</xdr:col>
      <xdr:colOff>1090440</xdr:colOff>
      <xdr:row>2</xdr:row>
      <xdr:rowOff>362880</xdr:rowOff>
    </xdr:to>
    <xdr:pic>
      <xdr:nvPicPr>
        <xdr:cNvPr id="2" name="/xl/media/image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7630920" y="38160"/>
          <a:ext cx="789480" cy="820080"/>
        </a:xfrm>
        <a:prstGeom prst="rect">
          <a:avLst/>
        </a:prstGeom>
        <a:ln w="0">
          <a:noFill/>
        </a:ln>
      </xdr:spPr>
    </xdr:pic>
    <xdr:clientData/>
  </xdr:twoCellAnchor>
  <xdr:twoCellAnchor editAs="oneCell">
    <xdr:from>
      <xdr:col>1</xdr:col>
      <xdr:colOff>320040</xdr:colOff>
      <xdr:row>2</xdr:row>
      <xdr:rowOff>655200</xdr:rowOff>
    </xdr:from>
    <xdr:to>
      <xdr:col>4</xdr:col>
      <xdr:colOff>83520</xdr:colOff>
      <xdr:row>5</xdr:row>
      <xdr:rowOff>36720</xdr:rowOff>
    </xdr:to>
    <xdr:pic>
      <xdr:nvPicPr>
        <xdr:cNvPr id="3" name="/xl/media/image2.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542880" y="1150560"/>
          <a:ext cx="5249160" cy="37249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527040</xdr:colOff>
      <xdr:row>0</xdr:row>
      <xdr:rowOff>83880</xdr:rowOff>
    </xdr:from>
    <xdr:to>
      <xdr:col>7</xdr:col>
      <xdr:colOff>1080</xdr:colOff>
      <xdr:row>3</xdr:row>
      <xdr:rowOff>141840</xdr:rowOff>
    </xdr:to>
    <xdr:pic>
      <xdr:nvPicPr>
        <xdr:cNvPr id="3" name="/xl/media/image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7985160" y="83880"/>
          <a:ext cx="824760" cy="8103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260280</xdr:colOff>
      <xdr:row>0</xdr:row>
      <xdr:rowOff>91440</xdr:rowOff>
    </xdr:from>
    <xdr:to>
      <xdr:col>7</xdr:col>
      <xdr:colOff>438840</xdr:colOff>
      <xdr:row>3</xdr:row>
      <xdr:rowOff>145800</xdr:rowOff>
    </xdr:to>
    <xdr:pic>
      <xdr:nvPicPr>
        <xdr:cNvPr id="4" name="/xl/media/image1.pn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stretch/>
      </xdr:blipFill>
      <xdr:spPr>
        <a:xfrm>
          <a:off x="7765200" y="91440"/>
          <a:ext cx="801000" cy="79740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527040</xdr:colOff>
      <xdr:row>0</xdr:row>
      <xdr:rowOff>83880</xdr:rowOff>
    </xdr:from>
    <xdr:to>
      <xdr:col>6</xdr:col>
      <xdr:colOff>1350360</xdr:colOff>
      <xdr:row>3</xdr:row>
      <xdr:rowOff>134280</xdr:rowOff>
    </xdr:to>
    <xdr:pic>
      <xdr:nvPicPr>
        <xdr:cNvPr id="5" name="/xl/media/image1.png">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stretch/>
      </xdr:blipFill>
      <xdr:spPr>
        <a:xfrm>
          <a:off x="8043480" y="83880"/>
          <a:ext cx="823320" cy="79344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527040</xdr:colOff>
      <xdr:row>0</xdr:row>
      <xdr:rowOff>83880</xdr:rowOff>
    </xdr:from>
    <xdr:to>
      <xdr:col>6</xdr:col>
      <xdr:colOff>1350360</xdr:colOff>
      <xdr:row>3</xdr:row>
      <xdr:rowOff>134280</xdr:rowOff>
    </xdr:to>
    <xdr:pic>
      <xdr:nvPicPr>
        <xdr:cNvPr id="6" name="/xl/media/image1.png">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1"/>
        <a:stretch/>
      </xdr:blipFill>
      <xdr:spPr>
        <a:xfrm>
          <a:off x="8020080" y="83880"/>
          <a:ext cx="823320" cy="79344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260280</xdr:colOff>
      <xdr:row>0</xdr:row>
      <xdr:rowOff>91440</xdr:rowOff>
    </xdr:from>
    <xdr:to>
      <xdr:col>7</xdr:col>
      <xdr:colOff>452880</xdr:colOff>
      <xdr:row>3</xdr:row>
      <xdr:rowOff>148320</xdr:rowOff>
    </xdr:to>
    <xdr:pic>
      <xdr:nvPicPr>
        <xdr:cNvPr id="7" name="/xl/media/image1.png">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1"/>
        <a:stretch/>
      </xdr:blipFill>
      <xdr:spPr>
        <a:xfrm>
          <a:off x="7765200" y="91440"/>
          <a:ext cx="815040" cy="7999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260280</xdr:colOff>
      <xdr:row>0</xdr:row>
      <xdr:rowOff>91440</xdr:rowOff>
    </xdr:from>
    <xdr:to>
      <xdr:col>7</xdr:col>
      <xdr:colOff>452880</xdr:colOff>
      <xdr:row>3</xdr:row>
      <xdr:rowOff>148320</xdr:rowOff>
    </xdr:to>
    <xdr:pic>
      <xdr:nvPicPr>
        <xdr:cNvPr id="8" name="/xl/media/image1.png">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tretch/>
      </xdr:blipFill>
      <xdr:spPr>
        <a:xfrm>
          <a:off x="7765200" y="91440"/>
          <a:ext cx="815040" cy="799920"/>
        </a:xfrm>
        <a:prstGeom prst="rect">
          <a:avLst/>
        </a:prstGeom>
        <a:ln w="0">
          <a:noFill/>
        </a:ln>
      </xdr:spPr>
    </xdr:pic>
    <xdr:clientData/>
  </xdr:twoCellAnchor>
</xdr:wsDr>
</file>

<file path=xl/theme/theme1.xml><?xml version="1.0" encoding="utf-8"?>
<a:theme xmlns:a="http://schemas.openxmlformats.org/drawingml/2006/main" name="Offic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showGridLines="0" zoomScaleNormal="100" workbookViewId="0"/>
  </sheetViews>
  <sheetFormatPr baseColWidth="10" defaultColWidth="8.83203125" defaultRowHeight="15" x14ac:dyDescent="0.2"/>
  <cols>
    <col min="1" max="1" width="28.5" style="1" customWidth="1"/>
    <col min="2" max="5" width="23" style="2" customWidth="1"/>
  </cols>
  <sheetData>
    <row r="1" spans="1:5" ht="24" customHeight="1" x14ac:dyDescent="0.3">
      <c r="A1" s="3" t="s">
        <v>0</v>
      </c>
    </row>
    <row r="3" spans="1:5" ht="225.75" customHeight="1" x14ac:dyDescent="0.2">
      <c r="A3" s="69" t="s">
        <v>1</v>
      </c>
      <c r="B3" s="69"/>
      <c r="C3" s="69"/>
      <c r="D3" s="69"/>
      <c r="E3" s="4"/>
    </row>
    <row r="4" spans="1:5" x14ac:dyDescent="0.2">
      <c r="A4" s="69"/>
      <c r="B4" s="69"/>
      <c r="C4" s="69"/>
      <c r="D4" s="69"/>
    </row>
    <row r="5" spans="1:5" x14ac:dyDescent="0.2">
      <c r="A5" s="69"/>
      <c r="B5" s="69"/>
      <c r="C5" s="69"/>
      <c r="D5" s="69"/>
    </row>
    <row r="6" spans="1:5" x14ac:dyDescent="0.2">
      <c r="A6" s="69"/>
      <c r="B6" s="69"/>
      <c r="C6" s="69"/>
      <c r="D6" s="69"/>
    </row>
    <row r="7" spans="1:5" x14ac:dyDescent="0.2">
      <c r="A7" s="69"/>
      <c r="B7" s="69"/>
      <c r="C7" s="69"/>
      <c r="D7" s="69"/>
    </row>
  </sheetData>
  <sheetProtection sheet="1" objects="1" scenarios="1" selectLockedCells="1"/>
  <mergeCells count="1">
    <mergeCell ref="A3:D7"/>
  </mergeCells>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9"/>
  <sheetViews>
    <sheetView showGridLines="0" tabSelected="1" zoomScaleNormal="100" workbookViewId="0">
      <selection activeCell="C28" sqref="C28"/>
    </sheetView>
  </sheetViews>
  <sheetFormatPr baseColWidth="10" defaultColWidth="8.83203125" defaultRowHeight="15" x14ac:dyDescent="0.2"/>
  <cols>
    <col min="1" max="1" width="3.1640625" customWidth="1"/>
    <col min="2" max="2" width="31.83203125" style="1" customWidth="1"/>
    <col min="3" max="6" width="23" style="2" customWidth="1"/>
  </cols>
  <sheetData>
    <row r="1" spans="2:6" ht="24" customHeight="1" x14ac:dyDescent="0.3">
      <c r="B1" s="3" t="s">
        <v>0</v>
      </c>
    </row>
    <row r="3" spans="2:6" ht="56.25" customHeight="1" x14ac:dyDescent="0.2">
      <c r="B3" s="69" t="s">
        <v>2</v>
      </c>
      <c r="C3" s="69"/>
      <c r="D3" s="69"/>
      <c r="E3" s="69"/>
      <c r="F3" s="69"/>
    </row>
    <row r="5" spans="2:6" ht="270.75" customHeight="1" x14ac:dyDescent="0.2">
      <c r="B5" s="70"/>
      <c r="C5" s="70"/>
      <c r="D5" s="70"/>
      <c r="E5" s="70"/>
      <c r="F5" s="70"/>
    </row>
    <row r="7" spans="2:6" x14ac:dyDescent="0.2">
      <c r="B7" s="71" t="s">
        <v>3</v>
      </c>
      <c r="C7" s="71"/>
      <c r="D7" s="71"/>
      <c r="E7" s="71"/>
      <c r="F7" s="71"/>
    </row>
    <row r="9" spans="2:6" x14ac:dyDescent="0.2">
      <c r="B9" s="5" t="s">
        <v>4</v>
      </c>
    </row>
    <row r="10" spans="2:6" x14ac:dyDescent="0.2">
      <c r="B10" s="1" t="s">
        <v>5</v>
      </c>
      <c r="C10" s="65" t="s">
        <v>6</v>
      </c>
    </row>
    <row r="11" spans="2:6" x14ac:dyDescent="0.2">
      <c r="B11" s="1" t="s">
        <v>7</v>
      </c>
      <c r="C11" s="65">
        <v>760</v>
      </c>
    </row>
    <row r="12" spans="2:6" x14ac:dyDescent="0.2">
      <c r="B12" s="1" t="s">
        <v>8</v>
      </c>
      <c r="C12" s="66">
        <v>0</v>
      </c>
    </row>
    <row r="13" spans="2:6" x14ac:dyDescent="0.2">
      <c r="B13" s="1" t="s">
        <v>9</v>
      </c>
      <c r="C13" s="66">
        <v>0.03</v>
      </c>
    </row>
    <row r="15" spans="2:6" ht="15.75" customHeight="1" x14ac:dyDescent="0.2">
      <c r="B15" s="6"/>
      <c r="C15" s="60" t="s">
        <v>10</v>
      </c>
      <c r="D15" s="60" t="s">
        <v>10</v>
      </c>
      <c r="E15" s="60" t="s">
        <v>10</v>
      </c>
      <c r="F15" s="60" t="s">
        <v>10</v>
      </c>
    </row>
    <row r="16" spans="2:6" ht="15.75" customHeight="1" x14ac:dyDescent="0.2">
      <c r="B16" s="7" t="s">
        <v>11</v>
      </c>
      <c r="C16" s="61" t="s">
        <v>12</v>
      </c>
      <c r="D16" s="61" t="s">
        <v>12</v>
      </c>
      <c r="E16" s="61" t="s">
        <v>12</v>
      </c>
      <c r="F16" s="61" t="s">
        <v>12</v>
      </c>
    </row>
    <row r="17" spans="2:6" ht="15.75" customHeight="1" x14ac:dyDescent="0.2">
      <c r="B17" s="9" t="s">
        <v>13</v>
      </c>
      <c r="C17" s="62" t="s">
        <v>12</v>
      </c>
      <c r="D17" s="62" t="s">
        <v>12</v>
      </c>
      <c r="E17" s="62" t="s">
        <v>12</v>
      </c>
      <c r="F17" s="62" t="s">
        <v>12</v>
      </c>
    </row>
    <row r="18" spans="2:6" ht="15.75" customHeight="1" x14ac:dyDescent="0.2">
      <c r="B18" s="7" t="s">
        <v>14</v>
      </c>
      <c r="C18" s="11" t="str">
        <f>IF(OR(C16="[insert]",C17="[insert]"),"-",C16*C17)</f>
        <v>-</v>
      </c>
      <c r="D18" s="11" t="str">
        <f>IF(OR(D16="[insert]",D17="[insert]"),"-",D16*D17)</f>
        <v>-</v>
      </c>
      <c r="E18" s="11" t="str">
        <f>IF(OR(E16="[insert]",E17="[insert]"),"-",E16*E17)</f>
        <v>-</v>
      </c>
      <c r="F18" s="11" t="str">
        <f>IF(OR(F16="[insert]",F17="[insert]"),"-",F16*F17)</f>
        <v>-</v>
      </c>
    </row>
    <row r="19" spans="2:6" ht="15.75" customHeight="1" x14ac:dyDescent="0.2">
      <c r="B19" s="9" t="s">
        <v>15</v>
      </c>
      <c r="C19" s="62" t="s">
        <v>16</v>
      </c>
      <c r="D19" s="62" t="s">
        <v>16</v>
      </c>
      <c r="E19" s="62" t="s">
        <v>16</v>
      </c>
      <c r="F19" s="62" t="s">
        <v>16</v>
      </c>
    </row>
    <row r="20" spans="2:6" ht="15.75" customHeight="1" x14ac:dyDescent="0.2">
      <c r="B20" s="7" t="s">
        <v>17</v>
      </c>
      <c r="C20" s="11" t="str">
        <f>IF(C18="-","-",C16-C18)</f>
        <v>-</v>
      </c>
      <c r="D20" s="11" t="str">
        <f>IF(D18="-","-",D16-D18)</f>
        <v>-</v>
      </c>
      <c r="E20" s="11" t="str">
        <f>IF(E18="-","-",E16-E18)</f>
        <v>-</v>
      </c>
      <c r="F20" s="11" t="str">
        <f>IF(F18="-","-",F16-F18)</f>
        <v>-</v>
      </c>
    </row>
    <row r="21" spans="2:6" ht="15.75" customHeight="1" x14ac:dyDescent="0.2">
      <c r="B21" s="9" t="s">
        <v>18</v>
      </c>
      <c r="C21" s="12" t="str">
        <f>IF(C20="-","-",C20*(1+IF(OR(C19="[insert % or n/a]",C19="",C19="n/a"),0,C19)))</f>
        <v>-</v>
      </c>
      <c r="D21" s="12" t="str">
        <f>IF(D20="-","-",D20*(1+IF(OR(D19="[insert % or n/a]",D19="",D19="n/a"),0,D19)))</f>
        <v>-</v>
      </c>
      <c r="E21" s="12" t="str">
        <f>IF(E20="-","-",E20*(1+IF(OR(E19="[insert % or n/a]",E19="",E19="n/a"),0,E19)))</f>
        <v>-</v>
      </c>
      <c r="F21" s="12" t="str">
        <f>IF(F20="-","-",F20*(1+IF(OR(F19="[insert % or n/a]",F19="",F19="n/a"),0,F19)))</f>
        <v>-</v>
      </c>
    </row>
    <row r="22" spans="2:6" ht="15.75" customHeight="1" x14ac:dyDescent="0.2">
      <c r="B22" s="7" t="s">
        <v>19</v>
      </c>
      <c r="C22" s="13" t="s">
        <v>20</v>
      </c>
      <c r="D22" s="13" t="s">
        <v>20</v>
      </c>
      <c r="E22" s="13" t="s">
        <v>20</v>
      </c>
      <c r="F22" s="13" t="s">
        <v>20</v>
      </c>
    </row>
    <row r="23" spans="2:6" ht="15.75" customHeight="1" x14ac:dyDescent="0.2">
      <c r="B23" s="9" t="s">
        <v>21</v>
      </c>
      <c r="C23" s="14">
        <v>360</v>
      </c>
      <c r="D23" s="14">
        <v>360</v>
      </c>
      <c r="E23" s="14">
        <v>360</v>
      </c>
      <c r="F23" s="14">
        <v>360</v>
      </c>
    </row>
    <row r="24" spans="2:6" ht="15.75" customHeight="1" x14ac:dyDescent="0.2">
      <c r="B24" s="7" t="s">
        <v>22</v>
      </c>
      <c r="C24" s="63" t="s">
        <v>12</v>
      </c>
      <c r="D24" s="63" t="s">
        <v>12</v>
      </c>
      <c r="E24" s="63" t="s">
        <v>12</v>
      </c>
      <c r="F24" s="63" t="s">
        <v>12</v>
      </c>
    </row>
    <row r="25" spans="2:6" ht="15.75" customHeight="1" x14ac:dyDescent="0.2">
      <c r="B25" s="9" t="s">
        <v>23</v>
      </c>
      <c r="C25" s="15" t="str">
        <f>IF(C18="-","-",(_xlfn.LET(
_xlpm.n,C23,
_xlpm.pmt,-C26,
_xlpm.loan,C21,
_xlpm.pts,$C$12,
_xlpm.fees,$C$13,
_xlpm.finchg,_xlpm.loan*(_xlpm.pts+_xlpm.fees),
_xlpm.amtfin,_xlpm.loan-_xlpm.finchg,
RATE(_xlpm.n,_xlpm.pmt,_xlpm.amtfin)*12
)))</f>
        <v>-</v>
      </c>
      <c r="D25" s="15" t="str">
        <f>IF(D18="-","-",_xlfn.LET(_xlpm.n,D23,_xlpm.pmt,-D26,_xlpm.loan,D21,_xlpm.base,D20,_xlpm.pts,$C$12,_xlpm.fees,$C$13,_xlpm.finchg,_xlpm.base*(_xlpm.pts+_xlpm.fees),_xlpm.amtfin,_xlpm.loan-_xlpm.finchg,RATE(_xlpm.n,_xlpm.pmt,_xlpm.amtfin)*12))</f>
        <v>-</v>
      </c>
      <c r="E25" s="15" t="str">
        <f>IF(E18="-","-",_xlfn.LET(_xlpm.n,E23,_xlpm.pmt,-E26,_xlpm.loan,E21,_xlpm.base,E20,_xlpm.pts,$C$12,_xlpm.fees,$C$13,_xlpm.finchg,_xlpm.base*(_xlpm.pts+_xlpm.fees),_xlpm.amtfin,_xlpm.loan-_xlpm.finchg,RATE(_xlpm.n,_xlpm.pmt,_xlpm.amtfin)*12))</f>
        <v>-</v>
      </c>
      <c r="F25" s="15" t="str">
        <f>IF(D18="-","-",_xlfn.LET(_xlpm.n,D23,_xlpm.pmt,-D26,_xlpm.loan,D21,_xlpm.base,D20,_xlpm.pts,$C$12,_xlpm.fees,$C$13,_xlpm.finchg,_xlpm.base*(_xlpm.pts+_xlpm.fees),_xlpm.amtfin,_xlpm.loan-_xlpm.finchg,RATE(_xlpm.n,_xlpm.pmt,_xlpm.amtfin)*12))</f>
        <v>-</v>
      </c>
    </row>
    <row r="26" spans="2:6" ht="15.75" customHeight="1" x14ac:dyDescent="0.2">
      <c r="B26" s="7" t="s">
        <v>24</v>
      </c>
      <c r="C26" s="8" t="str">
        <f>IF(C18="-", "-", (PMT(C24/12, C23, -C21)))</f>
        <v>-</v>
      </c>
      <c r="D26" s="8" t="str">
        <f>IF(D18="-", "-", (PMT(D24/12, D23, -D21)))</f>
        <v>-</v>
      </c>
      <c r="E26" s="8" t="str">
        <f>IF(E18="-", "-", (PMT(E24/12, E23, -E21)))</f>
        <v>-</v>
      </c>
      <c r="F26" s="8" t="str">
        <f>IF(F18="-", "-", (PMT(F24/12, F23, -F21)))</f>
        <v>-</v>
      </c>
    </row>
    <row r="27" spans="2:6" ht="15.75" customHeight="1" x14ac:dyDescent="0.2">
      <c r="B27" s="9" t="s">
        <v>25</v>
      </c>
      <c r="C27" s="64" t="s">
        <v>12</v>
      </c>
      <c r="D27" s="64" t="s">
        <v>12</v>
      </c>
      <c r="E27" s="64" t="s">
        <v>12</v>
      </c>
      <c r="F27" s="64" t="s">
        <v>12</v>
      </c>
    </row>
    <row r="28" spans="2:6" ht="15.75" customHeight="1" x14ac:dyDescent="0.2">
      <c r="B28" s="7" t="s">
        <v>26</v>
      </c>
      <c r="C28" s="61" t="s">
        <v>12</v>
      </c>
      <c r="D28" s="61" t="s">
        <v>12</v>
      </c>
      <c r="E28" s="61" t="s">
        <v>12</v>
      </c>
      <c r="F28" s="61" t="s">
        <v>12</v>
      </c>
    </row>
    <row r="29" spans="2:6" s="17" customFormat="1" ht="15.75" customHeight="1" x14ac:dyDescent="0.2">
      <c r="B29" s="18" t="s">
        <v>27</v>
      </c>
      <c r="C29" s="19">
        <f>SUM(C26:C28)</f>
        <v>0</v>
      </c>
      <c r="D29" s="19">
        <f>SUM(D26:D28)</f>
        <v>0</v>
      </c>
      <c r="E29" s="19">
        <f>SUM(E26:E28)</f>
        <v>0</v>
      </c>
      <c r="F29" s="19">
        <f>SUM(F26:F28)</f>
        <v>0</v>
      </c>
    </row>
  </sheetData>
  <sheetProtection sheet="1" objects="1" scenarios="1" selectLockedCells="1"/>
  <mergeCells count="3">
    <mergeCell ref="B3:F3"/>
    <mergeCell ref="B5:F5"/>
    <mergeCell ref="B7:F7"/>
  </mergeCells>
  <pageMargins left="0.7" right="0.7" top="0.75" bottom="0.75"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9"/>
  <sheetViews>
    <sheetView showGridLines="0" zoomScaleNormal="100" workbookViewId="0">
      <selection activeCell="C11" sqref="C11"/>
    </sheetView>
  </sheetViews>
  <sheetFormatPr baseColWidth="10" defaultColWidth="8.83203125" defaultRowHeight="15" x14ac:dyDescent="0.2"/>
  <cols>
    <col min="1" max="1" width="1.33203125" customWidth="1"/>
    <col min="2" max="2" width="27.83203125" customWidth="1"/>
    <col min="3" max="7" width="19.1640625" customWidth="1"/>
  </cols>
  <sheetData>
    <row r="1" spans="1:6" ht="29.25" customHeight="1" x14ac:dyDescent="0.3">
      <c r="B1" s="20" t="s">
        <v>28</v>
      </c>
    </row>
    <row r="3" spans="1:6" ht="15" customHeight="1" x14ac:dyDescent="0.2">
      <c r="B3" s="67" t="s">
        <v>29</v>
      </c>
      <c r="C3" s="67"/>
      <c r="D3" s="67"/>
      <c r="E3" s="67"/>
      <c r="F3" s="67"/>
    </row>
    <row r="5" spans="1:6" x14ac:dyDescent="0.2">
      <c r="B5" s="1" t="s">
        <v>30</v>
      </c>
      <c r="C5" s="58" t="s">
        <v>31</v>
      </c>
      <c r="E5" s="68" t="s">
        <v>32</v>
      </c>
      <c r="F5" s="68"/>
    </row>
    <row r="6" spans="1:6" x14ac:dyDescent="0.2">
      <c r="B6" s="1" t="s">
        <v>33</v>
      </c>
      <c r="C6" s="57"/>
      <c r="E6" s="1" t="s">
        <v>34</v>
      </c>
      <c r="F6" s="21">
        <f>(F29-C29)*12</f>
        <v>0</v>
      </c>
    </row>
    <row r="7" spans="1:6" x14ac:dyDescent="0.2">
      <c r="B7" s="1" t="s">
        <v>17</v>
      </c>
      <c r="C7" s="57"/>
      <c r="E7" s="1" t="s">
        <v>35</v>
      </c>
      <c r="F7" s="21">
        <f>(F29-D29)*12</f>
        <v>0</v>
      </c>
    </row>
    <row r="8" spans="1:6" x14ac:dyDescent="0.2">
      <c r="B8" s="1" t="s">
        <v>36</v>
      </c>
      <c r="C8" s="22" t="str">
        <f>IF(OR($C$6="",$C$7=""),"-",$C$7/$C$6)</f>
        <v>-</v>
      </c>
      <c r="E8" s="1" t="s">
        <v>37</v>
      </c>
      <c r="F8" s="21">
        <f>(F29-E29)*12</f>
        <v>0</v>
      </c>
    </row>
    <row r="9" spans="1:6" x14ac:dyDescent="0.2">
      <c r="B9" s="1" t="s">
        <v>38</v>
      </c>
      <c r="C9" s="59"/>
      <c r="E9" s="5" t="s">
        <v>39</v>
      </c>
      <c r="F9" s="23">
        <f>SUM(F6:F8)</f>
        <v>0</v>
      </c>
    </row>
    <row r="10" spans="1:6" x14ac:dyDescent="0.2">
      <c r="B10" s="1" t="s">
        <v>23</v>
      </c>
      <c r="C10" s="24" t="str">
        <f>IF(C7="","-",_xlfn.LET(_xlpm.n,C13,_xlpm.rate,C9,_xlpm.pmt,PMT(_xlpm.rate/12,_xlpm.n,-C7),_xlpm.finchg,C7*(C15+C16),_xlpm.amtfin,C7-_xlpm.finchg,IF(_xlpm.amtfin&lt;=0,"",RATE(_xlpm.n,-_xlpm.pmt,_xlpm.amtfin)*12)))</f>
        <v>-</v>
      </c>
      <c r="E10" s="5" t="s">
        <v>40</v>
      </c>
      <c r="F10" s="25" t="str">
        <f>IF(C23="-", "-",(F9/C23))</f>
        <v>-</v>
      </c>
    </row>
    <row r="11" spans="1:6" x14ac:dyDescent="0.2">
      <c r="B11" s="1" t="s">
        <v>41</v>
      </c>
      <c r="C11" s="57"/>
      <c r="E11" s="5" t="s">
        <v>42</v>
      </c>
      <c r="F11" s="26">
        <f ca="1">TODAY()</f>
        <v>46192</v>
      </c>
    </row>
    <row r="12" spans="1:6" x14ac:dyDescent="0.2">
      <c r="B12" s="1" t="s">
        <v>26</v>
      </c>
      <c r="C12" s="57"/>
      <c r="E12" s="5" t="s">
        <v>43</v>
      </c>
      <c r="F12" s="27">
        <f ca="1">TODAY()+180</f>
        <v>46372</v>
      </c>
    </row>
    <row r="13" spans="1:6" x14ac:dyDescent="0.2">
      <c r="B13" s="1" t="s">
        <v>44</v>
      </c>
      <c r="C13" s="58">
        <v>360</v>
      </c>
      <c r="E13" s="17" t="s">
        <v>45</v>
      </c>
      <c r="F13" s="28" t="str">
        <f>IF($C$7="","-", $C$7*IF($C$17="",0,$C$17))</f>
        <v>-</v>
      </c>
    </row>
    <row r="14" spans="1:6" x14ac:dyDescent="0.2">
      <c r="B14" s="1" t="s">
        <v>46</v>
      </c>
      <c r="C14" s="58"/>
      <c r="E14" s="17" t="s">
        <v>47</v>
      </c>
      <c r="F14" s="28" t="str">
        <f>IF($C$7="","-", $C$7+IF(F13="-",0,F13))</f>
        <v>-</v>
      </c>
    </row>
    <row r="15" spans="1:6" x14ac:dyDescent="0.2">
      <c r="A15" t="s">
        <v>48</v>
      </c>
      <c r="B15" s="1" t="s">
        <v>8</v>
      </c>
      <c r="C15" s="30">
        <v>0</v>
      </c>
    </row>
    <row r="16" spans="1:6" x14ac:dyDescent="0.2">
      <c r="B16" s="1" t="s">
        <v>9</v>
      </c>
      <c r="C16" s="30">
        <v>0.03</v>
      </c>
    </row>
    <row r="17" spans="2:6" x14ac:dyDescent="0.2">
      <c r="B17" s="29" t="s">
        <v>15</v>
      </c>
      <c r="C17" s="30"/>
    </row>
    <row r="18" spans="2:6" x14ac:dyDescent="0.2">
      <c r="B18" s="17"/>
    </row>
    <row r="19" spans="2:6" s="31" customFormat="1" ht="33" customHeight="1" x14ac:dyDescent="0.2">
      <c r="B19" s="32" t="s">
        <v>49</v>
      </c>
      <c r="C19" s="33" t="s">
        <v>50</v>
      </c>
      <c r="D19" s="33" t="s">
        <v>51</v>
      </c>
      <c r="E19" s="33" t="s">
        <v>52</v>
      </c>
      <c r="F19" s="33" t="s">
        <v>53</v>
      </c>
    </row>
    <row r="20" spans="2:6" ht="15.75" customHeight="1" x14ac:dyDescent="0.2">
      <c r="B20" s="7" t="s">
        <v>11</v>
      </c>
      <c r="C20" s="8" t="str">
        <f>IF(C6="", "-", C6)</f>
        <v>-</v>
      </c>
      <c r="D20" s="8" t="str">
        <f>IF(C6="", "-", C6)</f>
        <v>-</v>
      </c>
      <c r="E20" s="8" t="str">
        <f>IF(C6="", "-", C6)</f>
        <v>-</v>
      </c>
      <c r="F20" s="8" t="str">
        <f>IF(C6="", "-", C6)</f>
        <v>-</v>
      </c>
    </row>
    <row r="21" spans="2:6" ht="15.75" customHeight="1" x14ac:dyDescent="0.2">
      <c r="B21" s="9" t="s">
        <v>13</v>
      </c>
      <c r="C21" s="10" t="str">
        <f>IF(OR(C20="-",$C$7=""),"-",(C20-$C$7)/C20)</f>
        <v>-</v>
      </c>
      <c r="D21" s="10" t="str">
        <f>IF(OR(D20="-",$C$7=""),"-",(D20-$C$7)/D20)</f>
        <v>-</v>
      </c>
      <c r="E21" s="10" t="str">
        <f>IF(OR(E20="-",$C$7=""),"-",(E20-$C$7)/E20)</f>
        <v>-</v>
      </c>
      <c r="F21" s="10" t="str">
        <f>IF(OR(F20="-",$C$7=""),"-",(F20-$C$7)/F20)</f>
        <v>-</v>
      </c>
    </row>
    <row r="22" spans="2:6" ht="15.75" customHeight="1" x14ac:dyDescent="0.2">
      <c r="B22" s="7" t="s">
        <v>14</v>
      </c>
      <c r="C22" s="11" t="str">
        <f>IF(C21="-","-",C20*C21)</f>
        <v>-</v>
      </c>
      <c r="D22" s="11" t="str">
        <f>IF(D21="-","-",D20*D21)</f>
        <v>-</v>
      </c>
      <c r="E22" s="11" t="str">
        <f>IF(E21="-","-",E20*E21)</f>
        <v>-</v>
      </c>
      <c r="F22" s="11" t="str">
        <f>IF(F21="-","-",F20*F21)</f>
        <v>-</v>
      </c>
    </row>
    <row r="23" spans="2:6" ht="15.75" customHeight="1" x14ac:dyDescent="0.2">
      <c r="B23" s="9" t="s">
        <v>18</v>
      </c>
      <c r="C23" s="12" t="str">
        <f>IF($C$7="","-",$C$7*(1+IF($C$17="",0,$C$17)))</f>
        <v>-</v>
      </c>
      <c r="D23" s="12" t="str">
        <f>IF($C$7="","-",$C$7*(1+IF($C$17="",0,$C$17)))</f>
        <v>-</v>
      </c>
      <c r="E23" s="12" t="str">
        <f>IF($C$7="","-",$C$7*(1+IF($C$17="",0,$C$17)))</f>
        <v>-</v>
      </c>
      <c r="F23" s="12" t="str">
        <f>IF($C$7="","-",$C$7*(1+IF($C$17="",0,$C$17)))</f>
        <v>-</v>
      </c>
    </row>
    <row r="24" spans="2:6" ht="15.75" customHeight="1" x14ac:dyDescent="0.2">
      <c r="B24" s="7" t="s">
        <v>54</v>
      </c>
      <c r="C24" s="13">
        <f>C13</f>
        <v>360</v>
      </c>
      <c r="D24" s="13">
        <f>C13</f>
        <v>360</v>
      </c>
      <c r="E24" s="13">
        <f>C13</f>
        <v>360</v>
      </c>
      <c r="F24" s="13">
        <f>C13</f>
        <v>360</v>
      </c>
    </row>
    <row r="25" spans="2:6" ht="15.75" customHeight="1" x14ac:dyDescent="0.2">
      <c r="B25" s="9" t="s">
        <v>55</v>
      </c>
      <c r="C25" s="15" t="str">
        <f>IF(C9="", "-", (C9-3%))</f>
        <v>-</v>
      </c>
      <c r="D25" s="15" t="str">
        <f>IF(C9="", "-", (C9-2%))</f>
        <v>-</v>
      </c>
      <c r="E25" s="15" t="str">
        <f>IF(C9="", "-", (C9-1%))</f>
        <v>-</v>
      </c>
      <c r="F25" s="15" t="str">
        <f>IF(C9="", "-", (C9))</f>
        <v>-</v>
      </c>
    </row>
    <row r="26" spans="2:6" ht="15.75" customHeight="1" x14ac:dyDescent="0.2">
      <c r="B26" s="7" t="s">
        <v>24</v>
      </c>
      <c r="C26" s="8" t="str">
        <f>IF(C22="-", "-", (PMT(C25/12, C24, -C23)))</f>
        <v>-</v>
      </c>
      <c r="D26" s="8" t="str">
        <f>IF(D22="-", "-", (PMT(D25/12, D24, -D23)))</f>
        <v>-</v>
      </c>
      <c r="E26" s="8" t="str">
        <f>IF(E22="-", "-", (PMT(E25/12, E24, -E23)))</f>
        <v>-</v>
      </c>
      <c r="F26" s="8" t="str">
        <f>IF(F22="-", "-", (PMT(F25/12, F24, -F23)))</f>
        <v>-</v>
      </c>
    </row>
    <row r="27" spans="2:6" ht="15.75" customHeight="1" x14ac:dyDescent="0.2">
      <c r="B27" s="9" t="s">
        <v>41</v>
      </c>
      <c r="C27" s="16" t="str">
        <f>IF(C11="", "-", C11)</f>
        <v>-</v>
      </c>
      <c r="D27" s="16" t="str">
        <f>C27</f>
        <v>-</v>
      </c>
      <c r="E27" s="16" t="str">
        <f>D27</f>
        <v>-</v>
      </c>
      <c r="F27" s="16" t="str">
        <f>E27</f>
        <v>-</v>
      </c>
    </row>
    <row r="28" spans="2:6" ht="15.75" customHeight="1" x14ac:dyDescent="0.2">
      <c r="B28" s="7" t="s">
        <v>26</v>
      </c>
      <c r="C28" s="8" t="str">
        <f>IF(C12="", "-", C12)</f>
        <v>-</v>
      </c>
      <c r="D28" s="8" t="str">
        <f>C28</f>
        <v>-</v>
      </c>
      <c r="E28" s="8" t="str">
        <f>C28</f>
        <v>-</v>
      </c>
      <c r="F28" s="8" t="str">
        <f>C28</f>
        <v>-</v>
      </c>
    </row>
    <row r="29" spans="2:6" ht="15.75" customHeight="1" x14ac:dyDescent="0.2">
      <c r="B29" s="18" t="s">
        <v>27</v>
      </c>
      <c r="C29" s="19">
        <f>SUM(C26:C28)</f>
        <v>0</v>
      </c>
      <c r="D29" s="19">
        <f>SUM(D26:D28)</f>
        <v>0</v>
      </c>
      <c r="E29" s="19">
        <f>SUM(E26:E28)</f>
        <v>0</v>
      </c>
      <c r="F29" s="19">
        <f>SUM(F26:F28)</f>
        <v>0</v>
      </c>
    </row>
    <row r="30" spans="2:6" ht="15.75" customHeight="1" x14ac:dyDescent="0.2">
      <c r="B30" s="18"/>
      <c r="C30" s="19"/>
      <c r="D30" s="19"/>
      <c r="E30" s="19"/>
      <c r="F30" s="19"/>
    </row>
    <row r="39" spans="3:3" x14ac:dyDescent="0.2">
      <c r="C39" s="34"/>
    </row>
  </sheetData>
  <sheetProtection sheet="1" objects="1" scenarios="1" selectLockedCells="1"/>
  <mergeCells count="2">
    <mergeCell ref="B3:F3"/>
    <mergeCell ref="E5:F5"/>
  </mergeCells>
  <pageMargins left="0.7" right="0.7" top="0.75" bottom="0.75"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9"/>
  <sheetViews>
    <sheetView showGridLines="0" zoomScaleNormal="100" workbookViewId="0">
      <selection activeCell="C14" sqref="C14"/>
    </sheetView>
  </sheetViews>
  <sheetFormatPr baseColWidth="10" defaultColWidth="8.83203125" defaultRowHeight="15" x14ac:dyDescent="0.2"/>
  <cols>
    <col min="1" max="1" width="2" customWidth="1"/>
    <col min="2" max="2" width="27.83203125" customWidth="1"/>
    <col min="3" max="6" width="19.1640625" customWidth="1"/>
  </cols>
  <sheetData>
    <row r="1" spans="2:6" ht="29.25" customHeight="1" x14ac:dyDescent="0.3">
      <c r="B1" s="20" t="s">
        <v>56</v>
      </c>
    </row>
    <row r="3" spans="2:6" ht="14.25" customHeight="1" x14ac:dyDescent="0.2">
      <c r="B3" s="67" t="s">
        <v>29</v>
      </c>
      <c r="C3" s="67"/>
      <c r="D3" s="67"/>
      <c r="E3" s="67"/>
      <c r="F3" s="67"/>
    </row>
    <row r="5" spans="2:6" x14ac:dyDescent="0.2">
      <c r="B5" s="1" t="s">
        <v>30</v>
      </c>
      <c r="C5" s="58" t="s">
        <v>94</v>
      </c>
      <c r="E5" s="68" t="s">
        <v>32</v>
      </c>
      <c r="F5" s="68"/>
    </row>
    <row r="6" spans="2:6" x14ac:dyDescent="0.2">
      <c r="B6" s="1" t="s">
        <v>33</v>
      </c>
      <c r="C6" s="57"/>
      <c r="E6" s="1" t="s">
        <v>34</v>
      </c>
      <c r="F6" s="21">
        <f>(E29-C29)*12</f>
        <v>0</v>
      </c>
    </row>
    <row r="7" spans="2:6" x14ac:dyDescent="0.2">
      <c r="B7" s="1" t="s">
        <v>17</v>
      </c>
      <c r="C7" s="57"/>
      <c r="E7" s="1" t="s">
        <v>35</v>
      </c>
      <c r="F7" s="21">
        <f>(E29-D29)*12</f>
        <v>0</v>
      </c>
    </row>
    <row r="8" spans="2:6" x14ac:dyDescent="0.2">
      <c r="B8" s="1" t="s">
        <v>36</v>
      </c>
      <c r="C8" s="22" t="str">
        <f>IF(OR($C$6="",$C$7=""),"-",$C$7/$C$6)</f>
        <v>-</v>
      </c>
      <c r="E8" s="5" t="s">
        <v>39</v>
      </c>
      <c r="F8" s="23">
        <f>SUM(F6:F7)</f>
        <v>0</v>
      </c>
    </row>
    <row r="9" spans="2:6" x14ac:dyDescent="0.2">
      <c r="B9" s="1" t="s">
        <v>38</v>
      </c>
      <c r="C9" s="59"/>
      <c r="E9" s="5" t="s">
        <v>40</v>
      </c>
      <c r="F9" s="25" t="str">
        <f>IF(C22="-", "-",(F8/C23))</f>
        <v>-</v>
      </c>
    </row>
    <row r="10" spans="2:6" x14ac:dyDescent="0.2">
      <c r="B10" s="1" t="s">
        <v>23</v>
      </c>
      <c r="C10" s="24" t="str">
        <f>IF(C7="","-",_xlfn.LET(_xlpm.n,C13,_xlpm.rate,C9,_xlpm.pmt,PMT(_xlpm.rate/12,_xlpm.n,-C7),_xlpm.finchg,C7*(C15+C16),_xlpm.amtfin,C7-_xlpm.finchg,IF(_xlpm.amtfin&lt;=0,"",RATE(_xlpm.n,-_xlpm.pmt,_xlpm.amtfin)*12)))</f>
        <v>-</v>
      </c>
      <c r="E10" s="5" t="s">
        <v>42</v>
      </c>
      <c r="F10" s="26">
        <f ca="1">TODAY()</f>
        <v>46192</v>
      </c>
    </row>
    <row r="11" spans="2:6" x14ac:dyDescent="0.2">
      <c r="B11" s="1" t="s">
        <v>41</v>
      </c>
      <c r="C11" s="57"/>
      <c r="E11" s="5" t="s">
        <v>43</v>
      </c>
      <c r="F11" s="26">
        <f ca="1">TODAY()+180</f>
        <v>46372</v>
      </c>
    </row>
    <row r="12" spans="2:6" x14ac:dyDescent="0.2">
      <c r="B12" s="1" t="s">
        <v>26</v>
      </c>
      <c r="C12" s="57"/>
    </row>
    <row r="13" spans="2:6" x14ac:dyDescent="0.2">
      <c r="B13" s="1" t="s">
        <v>44</v>
      </c>
      <c r="C13" s="58">
        <v>360</v>
      </c>
      <c r="E13" s="17" t="s">
        <v>45</v>
      </c>
      <c r="F13" s="28" t="str">
        <f>IF($C$7="","-", $C$7*IF($C$17="",0,$C$17))</f>
        <v>-</v>
      </c>
    </row>
    <row r="14" spans="2:6" x14ac:dyDescent="0.2">
      <c r="B14" s="1" t="s">
        <v>46</v>
      </c>
      <c r="C14" s="58"/>
      <c r="E14" s="17" t="s">
        <v>47</v>
      </c>
      <c r="F14" s="28" t="str">
        <f>IF($C$7="","-", $C$7+IF(F13="-",0,F13))</f>
        <v>-</v>
      </c>
    </row>
    <row r="15" spans="2:6" x14ac:dyDescent="0.2">
      <c r="B15" s="1" t="s">
        <v>8</v>
      </c>
      <c r="C15" s="30">
        <v>0</v>
      </c>
    </row>
    <row r="16" spans="2:6" x14ac:dyDescent="0.2">
      <c r="B16" s="1" t="s">
        <v>9</v>
      </c>
      <c r="C16" s="30">
        <v>0.03</v>
      </c>
    </row>
    <row r="17" spans="2:5" x14ac:dyDescent="0.2">
      <c r="B17" s="29" t="s">
        <v>15</v>
      </c>
      <c r="C17" s="30"/>
    </row>
    <row r="18" spans="2:5" x14ac:dyDescent="0.2">
      <c r="B18" s="17"/>
    </row>
    <row r="19" spans="2:5" s="31" customFormat="1" ht="33" customHeight="1" x14ac:dyDescent="0.2">
      <c r="B19" s="32" t="s">
        <v>57</v>
      </c>
      <c r="C19" s="33" t="s">
        <v>50</v>
      </c>
      <c r="D19" s="33" t="s">
        <v>51</v>
      </c>
      <c r="E19" s="33" t="s">
        <v>58</v>
      </c>
    </row>
    <row r="20" spans="2:5" ht="15.75" customHeight="1" x14ac:dyDescent="0.2">
      <c r="B20" s="7" t="s">
        <v>11</v>
      </c>
      <c r="C20" s="8" t="str">
        <f>IF(C6="", "-", C6)</f>
        <v>-</v>
      </c>
      <c r="D20" s="8" t="str">
        <f>IF(C6="", "-", C6)</f>
        <v>-</v>
      </c>
      <c r="E20" s="8" t="str">
        <f>IF(C6="", "-", C6)</f>
        <v>-</v>
      </c>
    </row>
    <row r="21" spans="2:5" ht="15.75" customHeight="1" x14ac:dyDescent="0.2">
      <c r="B21" s="9" t="s">
        <v>13</v>
      </c>
      <c r="C21" s="10" t="str">
        <f>IF(OR(C20="-",$C$7=""),"-",(C20-$C$7)/C20)</f>
        <v>-</v>
      </c>
      <c r="D21" s="10" t="str">
        <f>IF(OR(D20="-",$C$7=""),"-",(D20-$C$7)/D20)</f>
        <v>-</v>
      </c>
      <c r="E21" s="10" t="str">
        <f>IF(OR(E20="-",$C$7=""),"-",(E20-$C$7)/E20)</f>
        <v>-</v>
      </c>
    </row>
    <row r="22" spans="2:5" ht="15.75" customHeight="1" x14ac:dyDescent="0.2">
      <c r="B22" s="7" t="s">
        <v>14</v>
      </c>
      <c r="C22" s="11" t="str">
        <f>IF(C21="-","-",C20*C21)</f>
        <v>-</v>
      </c>
      <c r="D22" s="11" t="str">
        <f>IF(D21="-","-",D20*D21)</f>
        <v>-</v>
      </c>
      <c r="E22" s="11" t="str">
        <f>IF(E21="-","-",E20*E21)</f>
        <v>-</v>
      </c>
    </row>
    <row r="23" spans="2:5" ht="15.75" customHeight="1" x14ac:dyDescent="0.2">
      <c r="B23" s="9" t="s">
        <v>18</v>
      </c>
      <c r="C23" s="12" t="str">
        <f>IF($C$7="","-",$C$7*(1+IF($C$17="",0,$C$17)))</f>
        <v>-</v>
      </c>
      <c r="D23" s="12" t="str">
        <f>IF($C$7="","-",$C$7*(1+IF($C$17="",0,$C$17)))</f>
        <v>-</v>
      </c>
      <c r="E23" s="12" t="str">
        <f>IF($C$7="","-",$C$7*(1+IF($C$17="",0,$C$17)))</f>
        <v>-</v>
      </c>
    </row>
    <row r="24" spans="2:5" ht="15.75" customHeight="1" x14ac:dyDescent="0.2">
      <c r="B24" s="7" t="s">
        <v>54</v>
      </c>
      <c r="C24" s="13">
        <f>C13</f>
        <v>360</v>
      </c>
      <c r="D24" s="13">
        <f>C13</f>
        <v>360</v>
      </c>
      <c r="E24" s="13">
        <f>C13</f>
        <v>360</v>
      </c>
    </row>
    <row r="25" spans="2:5" ht="15.75" customHeight="1" x14ac:dyDescent="0.2">
      <c r="B25" s="9" t="s">
        <v>55</v>
      </c>
      <c r="C25" s="15" t="str">
        <f>IF(C9="", "-", (C9-2%))</f>
        <v>-</v>
      </c>
      <c r="D25" s="15" t="str">
        <f>IF(C9="", "-", (C9-1%))</f>
        <v>-</v>
      </c>
      <c r="E25" s="15" t="str">
        <f>IF(C9="", "-", (C9))</f>
        <v>-</v>
      </c>
    </row>
    <row r="26" spans="2:5" ht="15.75" customHeight="1" x14ac:dyDescent="0.2">
      <c r="B26" s="7" t="s">
        <v>24</v>
      </c>
      <c r="C26" s="8" t="str">
        <f>IF(C22="-", "-", (PMT(C25/12, C24, -C23)))</f>
        <v>-</v>
      </c>
      <c r="D26" s="8" t="str">
        <f>IF(D22="-", "-", (PMT(D25/12, D24, -D23)))</f>
        <v>-</v>
      </c>
      <c r="E26" s="8" t="str">
        <f>IF(E22="-", "-", (PMT(E25/12, E24, -E23)))</f>
        <v>-</v>
      </c>
    </row>
    <row r="27" spans="2:5" ht="15.75" customHeight="1" x14ac:dyDescent="0.2">
      <c r="B27" s="9" t="s">
        <v>41</v>
      </c>
      <c r="C27" s="16" t="str">
        <f>IF(C11="", "-", C11)</f>
        <v>-</v>
      </c>
      <c r="D27" s="16" t="str">
        <f>C27</f>
        <v>-</v>
      </c>
      <c r="E27" s="16" t="str">
        <f>C27</f>
        <v>-</v>
      </c>
    </row>
    <row r="28" spans="2:5" ht="15.75" customHeight="1" x14ac:dyDescent="0.2">
      <c r="B28" s="7" t="s">
        <v>26</v>
      </c>
      <c r="C28" s="8" t="str">
        <f>IF(C12="", "-", C12)</f>
        <v>-</v>
      </c>
      <c r="D28" s="8" t="str">
        <f>C28</f>
        <v>-</v>
      </c>
      <c r="E28" s="8" t="str">
        <f>C28</f>
        <v>-</v>
      </c>
    </row>
    <row r="29" spans="2:5" ht="15.75" customHeight="1" x14ac:dyDescent="0.2">
      <c r="B29" s="18" t="s">
        <v>27</v>
      </c>
      <c r="C29" s="19">
        <f>SUM(C26:C28)</f>
        <v>0</v>
      </c>
      <c r="D29" s="19">
        <f>SUM(D26:D28)</f>
        <v>0</v>
      </c>
      <c r="E29" s="19">
        <f>SUM(E26:E28)</f>
        <v>0</v>
      </c>
    </row>
  </sheetData>
  <sheetProtection sheet="1" objects="1" scenarios="1" selectLockedCells="1"/>
  <mergeCells count="2">
    <mergeCell ref="B3:F3"/>
    <mergeCell ref="E5:F5"/>
  </mergeCell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29"/>
  <sheetViews>
    <sheetView showGridLines="0" zoomScaleNormal="100" workbookViewId="0">
      <selection activeCell="C5" activeCellId="2" sqref="C11:C17 C9 C5:C7"/>
    </sheetView>
  </sheetViews>
  <sheetFormatPr baseColWidth="10" defaultColWidth="8.83203125" defaultRowHeight="15" x14ac:dyDescent="0.2"/>
  <cols>
    <col min="1" max="1" width="2.1640625" customWidth="1"/>
    <col min="2" max="2" width="27.83203125" customWidth="1"/>
    <col min="3" max="7" width="19.1640625" customWidth="1"/>
  </cols>
  <sheetData>
    <row r="1" spans="2:6" ht="29.25" customHeight="1" x14ac:dyDescent="0.3">
      <c r="B1" s="20" t="s">
        <v>59</v>
      </c>
    </row>
    <row r="3" spans="2:6" ht="14.25" customHeight="1" x14ac:dyDescent="0.2">
      <c r="B3" s="67" t="s">
        <v>29</v>
      </c>
      <c r="C3" s="67"/>
      <c r="D3" s="67"/>
      <c r="E3" s="67"/>
      <c r="F3" s="67"/>
    </row>
    <row r="5" spans="2:6" x14ac:dyDescent="0.2">
      <c r="B5" s="1" t="s">
        <v>30</v>
      </c>
      <c r="C5" s="58" t="s">
        <v>31</v>
      </c>
      <c r="E5" s="68" t="s">
        <v>32</v>
      </c>
      <c r="F5" s="68"/>
    </row>
    <row r="6" spans="2:6" x14ac:dyDescent="0.2">
      <c r="B6" s="1" t="s">
        <v>33</v>
      </c>
      <c r="C6" s="57"/>
      <c r="E6" s="1" t="s">
        <v>34</v>
      </c>
      <c r="F6" s="21">
        <f>(E29-C29)*12</f>
        <v>0</v>
      </c>
    </row>
    <row r="7" spans="2:6" x14ac:dyDescent="0.2">
      <c r="B7" s="1" t="s">
        <v>17</v>
      </c>
      <c r="C7" s="57"/>
      <c r="E7" s="1" t="s">
        <v>35</v>
      </c>
      <c r="F7" s="21">
        <f>(E29-D29)*12</f>
        <v>0</v>
      </c>
    </row>
    <row r="8" spans="2:6" x14ac:dyDescent="0.2">
      <c r="B8" s="1" t="s">
        <v>36</v>
      </c>
      <c r="C8" s="22" t="str">
        <f>IF(OR($C$6="",$C$7=""),"-",$C$7/$C$6)</f>
        <v>-</v>
      </c>
      <c r="E8" s="5" t="s">
        <v>39</v>
      </c>
      <c r="F8" s="23">
        <f>SUM(F6:F7)</f>
        <v>0</v>
      </c>
    </row>
    <row r="9" spans="2:6" x14ac:dyDescent="0.2">
      <c r="B9" s="1" t="s">
        <v>38</v>
      </c>
      <c r="C9" s="59"/>
      <c r="E9" s="5" t="s">
        <v>40</v>
      </c>
      <c r="F9" s="25" t="str">
        <f>IF(C22="-", "-",(F8/C23))</f>
        <v>-</v>
      </c>
    </row>
    <row r="10" spans="2:6" x14ac:dyDescent="0.2">
      <c r="B10" s="1" t="s">
        <v>23</v>
      </c>
      <c r="C10" s="24" t="str">
        <f>IF(C7="","-",_xlfn.LET(_xlpm.n,C13,_xlpm.rate,C9,_xlpm.pmt,PMT(_xlpm.rate/12,_xlpm.n,-C7),_xlpm.finchg,C7*(C15+C16),_xlpm.amtfin,C7-_xlpm.finchg,IF(_xlpm.amtfin&lt;=0,"",RATE(_xlpm.n,-_xlpm.pmt,_xlpm.amtfin)*12)))</f>
        <v>-</v>
      </c>
      <c r="E10" s="5" t="s">
        <v>42</v>
      </c>
      <c r="F10" s="26">
        <f ca="1">TODAY()</f>
        <v>46192</v>
      </c>
    </row>
    <row r="11" spans="2:6" x14ac:dyDescent="0.2">
      <c r="B11" s="1" t="s">
        <v>41</v>
      </c>
      <c r="C11" s="57"/>
      <c r="E11" s="5" t="s">
        <v>43</v>
      </c>
      <c r="F11" s="26">
        <f ca="1">TODAY()+180</f>
        <v>46372</v>
      </c>
    </row>
    <row r="12" spans="2:6" x14ac:dyDescent="0.2">
      <c r="B12" s="1" t="s">
        <v>26</v>
      </c>
      <c r="C12" s="57"/>
    </row>
    <row r="13" spans="2:6" x14ac:dyDescent="0.2">
      <c r="B13" s="1" t="s">
        <v>44</v>
      </c>
      <c r="C13" s="58">
        <v>360</v>
      </c>
      <c r="E13" s="17" t="s">
        <v>45</v>
      </c>
      <c r="F13" s="28" t="str">
        <f>IF($C$7="","-", $C$7*IF($C$17="",0,$C$17))</f>
        <v>-</v>
      </c>
    </row>
    <row r="14" spans="2:6" x14ac:dyDescent="0.2">
      <c r="B14" s="1" t="s">
        <v>46</v>
      </c>
      <c r="C14" s="58"/>
      <c r="E14" s="17" t="s">
        <v>47</v>
      </c>
      <c r="F14" s="28" t="str">
        <f>IF($C$7="","-", $C$7+IF(F13="-",0,F13))</f>
        <v>-</v>
      </c>
    </row>
    <row r="15" spans="2:6" x14ac:dyDescent="0.2">
      <c r="B15" s="1" t="s">
        <v>8</v>
      </c>
      <c r="C15" s="30">
        <v>0</v>
      </c>
    </row>
    <row r="16" spans="2:6" x14ac:dyDescent="0.2">
      <c r="B16" s="1" t="s">
        <v>9</v>
      </c>
      <c r="C16" s="30">
        <v>0.03</v>
      </c>
    </row>
    <row r="17" spans="2:5" x14ac:dyDescent="0.2">
      <c r="B17" s="29" t="s">
        <v>15</v>
      </c>
      <c r="C17" s="30"/>
    </row>
    <row r="19" spans="2:5" s="31" customFormat="1" ht="33" customHeight="1" x14ac:dyDescent="0.2">
      <c r="B19" s="32" t="s">
        <v>60</v>
      </c>
      <c r="C19" s="33" t="s">
        <v>50</v>
      </c>
      <c r="D19" s="33" t="s">
        <v>51</v>
      </c>
      <c r="E19" s="33" t="s">
        <v>53</v>
      </c>
    </row>
    <row r="20" spans="2:5" ht="15.75" customHeight="1" x14ac:dyDescent="0.2">
      <c r="B20" s="7" t="s">
        <v>11</v>
      </c>
      <c r="C20" s="8" t="str">
        <f>IF(C6="", "-", C6)</f>
        <v>-</v>
      </c>
      <c r="D20" s="8" t="str">
        <f>IF(C6="", "-", C6)</f>
        <v>-</v>
      </c>
      <c r="E20" s="8" t="str">
        <f>IF(C6="", "-", C6)</f>
        <v>-</v>
      </c>
    </row>
    <row r="21" spans="2:5" ht="15.75" customHeight="1" x14ac:dyDescent="0.2">
      <c r="B21" s="9" t="s">
        <v>13</v>
      </c>
      <c r="C21" s="10" t="str">
        <f>IF(OR(C20="-",$C$7=""),"-",(C20-$C$7)/C20)</f>
        <v>-</v>
      </c>
      <c r="D21" s="10" t="str">
        <f>IF(OR(D20="-",$C$7=""),"-",(D20-$C$7)/D20)</f>
        <v>-</v>
      </c>
      <c r="E21" s="10" t="str">
        <f>IF(OR(E20="-",$C$7=""),"-",(E20-$C$7)/E20)</f>
        <v>-</v>
      </c>
    </row>
    <row r="22" spans="2:5" ht="15.75" customHeight="1" x14ac:dyDescent="0.2">
      <c r="B22" s="7" t="s">
        <v>14</v>
      </c>
      <c r="C22" s="11" t="str">
        <f>IF(C21="-","-",C20*C21)</f>
        <v>-</v>
      </c>
      <c r="D22" s="11" t="str">
        <f>IF(D21="-","-",D20*D21)</f>
        <v>-</v>
      </c>
      <c r="E22" s="11" t="str">
        <f>IF(E21="-","-",E20*E21)</f>
        <v>-</v>
      </c>
    </row>
    <row r="23" spans="2:5" ht="15.75" customHeight="1" x14ac:dyDescent="0.2">
      <c r="B23" s="9" t="s">
        <v>18</v>
      </c>
      <c r="C23" s="12" t="str">
        <f>IF($C$7="","-",$C$7*(1+IF($C$17="",0,$C$17)))</f>
        <v>-</v>
      </c>
      <c r="D23" s="12" t="str">
        <f>IF($C$7="","-",$C$7*(1+IF($C$17="",0,$C$17)))</f>
        <v>-</v>
      </c>
      <c r="E23" s="12" t="str">
        <f>IF($C$7="","-",$C$7*(1+IF($C$17="",0,$C$17)))</f>
        <v>-</v>
      </c>
    </row>
    <row r="24" spans="2:5" ht="15.75" customHeight="1" x14ac:dyDescent="0.2">
      <c r="B24" s="7" t="s">
        <v>54</v>
      </c>
      <c r="C24" s="13">
        <f>C13</f>
        <v>360</v>
      </c>
      <c r="D24" s="13">
        <f>C13</f>
        <v>360</v>
      </c>
      <c r="E24" s="13">
        <f>C13</f>
        <v>360</v>
      </c>
    </row>
    <row r="25" spans="2:5" ht="15.75" customHeight="1" x14ac:dyDescent="0.2">
      <c r="B25" s="9" t="s">
        <v>55</v>
      </c>
      <c r="C25" s="15" t="str">
        <f>IF(C9="", "-", (C9-1%))</f>
        <v>-</v>
      </c>
      <c r="D25" s="15" t="str">
        <f>IF(C9="", "-", (C9-1%))</f>
        <v>-</v>
      </c>
      <c r="E25" s="15" t="str">
        <f>IF(C9="", "-", (C9))</f>
        <v>-</v>
      </c>
    </row>
    <row r="26" spans="2:5" ht="15.75" customHeight="1" x14ac:dyDescent="0.2">
      <c r="B26" s="7" t="s">
        <v>24</v>
      </c>
      <c r="C26" s="8" t="str">
        <f>IF(C22="-", "-", (PMT(C25/12, C24, -C23)))</f>
        <v>-</v>
      </c>
      <c r="D26" s="8" t="str">
        <f>IF(D22="-", "-", (PMT(D25/12, D24, -D23)))</f>
        <v>-</v>
      </c>
      <c r="E26" s="8" t="str">
        <f>IF(E22="-", "-", (PMT(E25/12, E24, -E23)))</f>
        <v>-</v>
      </c>
    </row>
    <row r="27" spans="2:5" ht="15.75" customHeight="1" x14ac:dyDescent="0.2">
      <c r="B27" s="9" t="s">
        <v>41</v>
      </c>
      <c r="C27" s="16" t="str">
        <f>IF(C11="", "-", C11)</f>
        <v>-</v>
      </c>
      <c r="D27" s="16" t="str">
        <f>C27</f>
        <v>-</v>
      </c>
      <c r="E27" s="16" t="str">
        <f>C27</f>
        <v>-</v>
      </c>
    </row>
    <row r="28" spans="2:5" ht="15.75" customHeight="1" x14ac:dyDescent="0.2">
      <c r="B28" s="7" t="s">
        <v>26</v>
      </c>
      <c r="C28" s="8" t="str">
        <f>IF(C12="", "-", C12)</f>
        <v>-</v>
      </c>
      <c r="D28" s="8" t="str">
        <f>C28</f>
        <v>-</v>
      </c>
      <c r="E28" s="8" t="str">
        <f>C28</f>
        <v>-</v>
      </c>
    </row>
    <row r="29" spans="2:5" ht="15.75" customHeight="1" x14ac:dyDescent="0.2">
      <c r="B29" s="18" t="s">
        <v>27</v>
      </c>
      <c r="C29" s="19">
        <f>SUM(C26:C28)</f>
        <v>0</v>
      </c>
      <c r="D29" s="19">
        <f>SUM(D26:D28)</f>
        <v>0</v>
      </c>
      <c r="E29" s="19">
        <f>SUM(E26:E28)</f>
        <v>0</v>
      </c>
    </row>
  </sheetData>
  <sheetProtection sheet="1" objects="1" scenarios="1" selectLockedCells="1"/>
  <mergeCells count="2">
    <mergeCell ref="B3:F3"/>
    <mergeCell ref="E5:F5"/>
  </mergeCell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29"/>
  <sheetViews>
    <sheetView showGridLines="0" topLeftCell="A2" zoomScaleNormal="100" workbookViewId="0">
      <selection activeCell="C5" activeCellId="2" sqref="C11:C17 C9 C5:C7"/>
    </sheetView>
  </sheetViews>
  <sheetFormatPr baseColWidth="10" defaultColWidth="8.83203125" defaultRowHeight="15" x14ac:dyDescent="0.2"/>
  <cols>
    <col min="1" max="1" width="1.83203125" customWidth="1"/>
    <col min="2" max="2" width="27.83203125" customWidth="1"/>
    <col min="3" max="7" width="19.1640625" customWidth="1"/>
  </cols>
  <sheetData>
    <row r="1" spans="2:6" ht="29.25" customHeight="1" x14ac:dyDescent="0.3">
      <c r="B1" s="20" t="s">
        <v>61</v>
      </c>
    </row>
    <row r="3" spans="2:6" ht="14.25" customHeight="1" x14ac:dyDescent="0.2">
      <c r="B3" s="67" t="s">
        <v>29</v>
      </c>
      <c r="C3" s="67"/>
      <c r="D3" s="67"/>
      <c r="E3" s="67"/>
      <c r="F3" s="67"/>
    </row>
    <row r="5" spans="2:6" x14ac:dyDescent="0.2">
      <c r="B5" s="1" t="s">
        <v>30</v>
      </c>
      <c r="C5" s="58" t="s">
        <v>31</v>
      </c>
      <c r="E5" s="68" t="s">
        <v>32</v>
      </c>
      <c r="F5" s="68"/>
    </row>
    <row r="6" spans="2:6" x14ac:dyDescent="0.2">
      <c r="B6" s="1" t="s">
        <v>33</v>
      </c>
      <c r="C6" s="57"/>
      <c r="E6" s="1" t="s">
        <v>34</v>
      </c>
      <c r="F6" s="21">
        <f>(D29-C29)*12</f>
        <v>0</v>
      </c>
    </row>
    <row r="7" spans="2:6" x14ac:dyDescent="0.2">
      <c r="B7" s="1" t="s">
        <v>17</v>
      </c>
      <c r="C7" s="57"/>
      <c r="E7" s="5" t="s">
        <v>39</v>
      </c>
      <c r="F7" s="23">
        <f>SUM(F6:F6)</f>
        <v>0</v>
      </c>
    </row>
    <row r="8" spans="2:6" x14ac:dyDescent="0.2">
      <c r="B8" s="1" t="s">
        <v>36</v>
      </c>
      <c r="C8" s="22" t="str">
        <f>IF(OR($C$6="",$C$7=""),"-",$C$7/$C$6)</f>
        <v>-</v>
      </c>
      <c r="E8" s="5" t="s">
        <v>40</v>
      </c>
      <c r="F8" s="25" t="str">
        <f>IF(C22="-", "-",(F7/C23))</f>
        <v>-</v>
      </c>
    </row>
    <row r="9" spans="2:6" x14ac:dyDescent="0.2">
      <c r="B9" s="1" t="s">
        <v>38</v>
      </c>
      <c r="C9" s="59"/>
      <c r="E9" s="5" t="s">
        <v>42</v>
      </c>
      <c r="F9" s="26">
        <f ca="1">TODAY()</f>
        <v>46192</v>
      </c>
    </row>
    <row r="10" spans="2:6" x14ac:dyDescent="0.2">
      <c r="B10" s="1" t="s">
        <v>23</v>
      </c>
      <c r="C10" s="24" t="str">
        <f>IF(C7="","-",_xlfn.LET(_xlpm.n,C13,_xlpm.rate,C9,_xlpm.pmt,PMT(_xlpm.rate/12,_xlpm.n,-C7),_xlpm.finchg,C7*(C15+C16),_xlpm.amtfin,C7-_xlpm.finchg,IF(_xlpm.amtfin&lt;=0,"",RATE(_xlpm.n,-_xlpm.pmt,_xlpm.amtfin)*12)))</f>
        <v>-</v>
      </c>
      <c r="E10" s="5" t="s">
        <v>43</v>
      </c>
      <c r="F10" s="26">
        <f ca="1">TODAY()+180</f>
        <v>46372</v>
      </c>
    </row>
    <row r="11" spans="2:6" x14ac:dyDescent="0.2">
      <c r="B11" s="1" t="s">
        <v>41</v>
      </c>
      <c r="C11" s="57"/>
    </row>
    <row r="12" spans="2:6" x14ac:dyDescent="0.2">
      <c r="B12" s="1" t="s">
        <v>26</v>
      </c>
      <c r="C12" s="57"/>
    </row>
    <row r="13" spans="2:6" x14ac:dyDescent="0.2">
      <c r="B13" s="1" t="s">
        <v>44</v>
      </c>
      <c r="C13" s="58">
        <v>360</v>
      </c>
      <c r="E13" s="17" t="s">
        <v>45</v>
      </c>
      <c r="F13" s="28" t="str">
        <f>IF($C$7="","-", $C$7*IF($C$17="",0,$C$17))</f>
        <v>-</v>
      </c>
    </row>
    <row r="14" spans="2:6" x14ac:dyDescent="0.2">
      <c r="B14" s="1" t="s">
        <v>46</v>
      </c>
      <c r="C14" s="58"/>
      <c r="E14" s="17" t="s">
        <v>47</v>
      </c>
      <c r="F14" s="28" t="str">
        <f>IF($C$7="","-", $C$7+IF(F13="-",0,F13))</f>
        <v>-</v>
      </c>
    </row>
    <row r="15" spans="2:6" x14ac:dyDescent="0.2">
      <c r="B15" s="1" t="s">
        <v>8</v>
      </c>
      <c r="C15" s="30">
        <v>0</v>
      </c>
    </row>
    <row r="16" spans="2:6" x14ac:dyDescent="0.2">
      <c r="B16" s="1" t="s">
        <v>9</v>
      </c>
      <c r="C16" s="30">
        <v>0.03</v>
      </c>
    </row>
    <row r="17" spans="2:4" x14ac:dyDescent="0.2">
      <c r="B17" s="29" t="s">
        <v>15</v>
      </c>
      <c r="C17" s="30"/>
    </row>
    <row r="18" spans="2:4" x14ac:dyDescent="0.2">
      <c r="B18" s="17"/>
    </row>
    <row r="19" spans="2:4" s="31" customFormat="1" ht="33" customHeight="1" x14ac:dyDescent="0.2">
      <c r="B19" s="32" t="s">
        <v>62</v>
      </c>
      <c r="C19" s="33" t="s">
        <v>50</v>
      </c>
      <c r="D19" s="33" t="s">
        <v>63</v>
      </c>
    </row>
    <row r="20" spans="2:4" ht="15.75" customHeight="1" x14ac:dyDescent="0.2">
      <c r="B20" s="7" t="s">
        <v>11</v>
      </c>
      <c r="C20" s="8" t="str">
        <f>IF(C6="", "-", C6)</f>
        <v>-</v>
      </c>
      <c r="D20" s="8" t="str">
        <f>IF(C6="", "-", C6)</f>
        <v>-</v>
      </c>
    </row>
    <row r="21" spans="2:4" ht="15.75" customHeight="1" x14ac:dyDescent="0.2">
      <c r="B21" s="9" t="s">
        <v>13</v>
      </c>
      <c r="C21" s="10" t="str">
        <f>IF(OR(C20="-",$C$7=""),"-",(C20-$C$7)/C20)</f>
        <v>-</v>
      </c>
      <c r="D21" s="10" t="str">
        <f>IF(OR(D20="-",$C$7=""),"-",(D20-$C$7)/D20)</f>
        <v>-</v>
      </c>
    </row>
    <row r="22" spans="2:4" ht="15.75" customHeight="1" x14ac:dyDescent="0.2">
      <c r="B22" s="7" t="s">
        <v>14</v>
      </c>
      <c r="C22" s="11" t="str">
        <f>IF(C21="-","-",C20*C21)</f>
        <v>-</v>
      </c>
      <c r="D22" s="11" t="str">
        <f>IF(D21="-","-",D20*D21)</f>
        <v>-</v>
      </c>
    </row>
    <row r="23" spans="2:4" ht="15.75" customHeight="1" x14ac:dyDescent="0.2">
      <c r="B23" s="9" t="s">
        <v>18</v>
      </c>
      <c r="C23" s="12" t="str">
        <f>IF($C$7="","-",$C$7*(1+IF($C$17="",0,$C$17)))</f>
        <v>-</v>
      </c>
      <c r="D23" s="12" t="str">
        <f>IF($C$7="","-",$C$7*(1+IF($C$17="",0,$C$17)))</f>
        <v>-</v>
      </c>
    </row>
    <row r="24" spans="2:4" ht="15.75" customHeight="1" x14ac:dyDescent="0.2">
      <c r="B24" s="7" t="s">
        <v>54</v>
      </c>
      <c r="C24" s="13">
        <f>C13</f>
        <v>360</v>
      </c>
      <c r="D24" s="13">
        <f>C13</f>
        <v>360</v>
      </c>
    </row>
    <row r="25" spans="2:4" ht="15.75" customHeight="1" x14ac:dyDescent="0.2">
      <c r="B25" s="9" t="s">
        <v>55</v>
      </c>
      <c r="C25" s="15" t="str">
        <f>IF(C9="", "-", (C9-1%))</f>
        <v>-</v>
      </c>
      <c r="D25" s="15" t="str">
        <f>IF(C9="", "-", (C9))</f>
        <v>-</v>
      </c>
    </row>
    <row r="26" spans="2:4" ht="15.75" customHeight="1" x14ac:dyDescent="0.2">
      <c r="B26" s="7" t="s">
        <v>24</v>
      </c>
      <c r="C26" s="8" t="str">
        <f>IF(C22="-", "-", (PMT(C25/12, C24, -C23)))</f>
        <v>-</v>
      </c>
      <c r="D26" s="8" t="str">
        <f>IF(D22="-", "-", (PMT(D25/12, D24, -D23)))</f>
        <v>-</v>
      </c>
    </row>
    <row r="27" spans="2:4" ht="15.75" customHeight="1" x14ac:dyDescent="0.2">
      <c r="B27" s="9" t="s">
        <v>41</v>
      </c>
      <c r="C27" s="16" t="str">
        <f>IF(C11="", "-", C11)</f>
        <v>-</v>
      </c>
      <c r="D27" s="16" t="str">
        <f>C27</f>
        <v>-</v>
      </c>
    </row>
    <row r="28" spans="2:4" ht="15.75" customHeight="1" x14ac:dyDescent="0.2">
      <c r="B28" s="7" t="s">
        <v>26</v>
      </c>
      <c r="C28" s="8" t="str">
        <f>IF(C12="", "-", C12)</f>
        <v>-</v>
      </c>
      <c r="D28" s="8" t="str">
        <f>C28</f>
        <v>-</v>
      </c>
    </row>
    <row r="29" spans="2:4" ht="15.75" customHeight="1" x14ac:dyDescent="0.2">
      <c r="B29" s="18" t="s">
        <v>27</v>
      </c>
      <c r="C29" s="19">
        <f>SUM(C26:C28)</f>
        <v>0</v>
      </c>
      <c r="D29" s="19">
        <f>SUM(D26:D28)</f>
        <v>0</v>
      </c>
    </row>
  </sheetData>
  <sheetProtection sheet="1" objects="1" scenarios="1" selectLockedCells="1"/>
  <mergeCells count="2">
    <mergeCell ref="B3:F3"/>
    <mergeCell ref="E5:F5"/>
  </mergeCells>
  <pageMargins left="0.7" right="0.7" top="0.75" bottom="0.75"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29"/>
  <sheetViews>
    <sheetView showGridLines="0" zoomScaleNormal="100" workbookViewId="0">
      <selection activeCell="C17" sqref="C17"/>
    </sheetView>
  </sheetViews>
  <sheetFormatPr baseColWidth="10" defaultColWidth="8.83203125" defaultRowHeight="15" x14ac:dyDescent="0.2"/>
  <cols>
    <col min="1" max="1" width="2" customWidth="1"/>
    <col min="2" max="2" width="27.83203125" customWidth="1"/>
    <col min="3" max="6" width="19.1640625" customWidth="1"/>
  </cols>
  <sheetData>
    <row r="1" spans="2:6" ht="29.25" customHeight="1" x14ac:dyDescent="0.3">
      <c r="B1" s="20" t="s">
        <v>64</v>
      </c>
    </row>
    <row r="3" spans="2:6" ht="14.25" customHeight="1" x14ac:dyDescent="0.2">
      <c r="B3" s="67" t="s">
        <v>29</v>
      </c>
      <c r="C3" s="67"/>
      <c r="D3" s="67"/>
      <c r="E3" s="67"/>
      <c r="F3" s="67"/>
    </row>
    <row r="5" spans="2:6" x14ac:dyDescent="0.2">
      <c r="B5" s="1" t="s">
        <v>30</v>
      </c>
      <c r="C5" s="58" t="s">
        <v>31</v>
      </c>
      <c r="D5" s="72" t="s">
        <v>65</v>
      </c>
      <c r="E5" s="72"/>
      <c r="F5" s="35" t="str">
        <f>C25</f>
        <v>-</v>
      </c>
    </row>
    <row r="6" spans="2:6" x14ac:dyDescent="0.2">
      <c r="B6" s="1" t="s">
        <v>33</v>
      </c>
      <c r="C6" s="57"/>
      <c r="E6" s="1" t="s">
        <v>23</v>
      </c>
      <c r="F6" s="36" t="str">
        <f>IF(C7="","-",_xlfn.LET(_xlpm.n,C13,_xlpm.rate,C25,_xlpm.pmt,PMT(_xlpm.rate/12,_xlpm.n,-C7),_xlpm.finchg,C7*(C15+C16),_xlpm.amtfin,C7-_xlpm.finchg,IF(_xlpm.amtfin&lt;=0,"",IFERROR(RATE(_xlpm.n,-_xlpm.pmt,_xlpm.amtfin)*12,""))))</f>
        <v>-</v>
      </c>
    </row>
    <row r="7" spans="2:6" x14ac:dyDescent="0.2">
      <c r="B7" s="1" t="s">
        <v>17</v>
      </c>
      <c r="C7" s="57"/>
      <c r="E7" s="73"/>
      <c r="F7" s="73"/>
    </row>
    <row r="8" spans="2:6" x14ac:dyDescent="0.2">
      <c r="B8" s="1" t="s">
        <v>36</v>
      </c>
      <c r="C8" s="22" t="str">
        <f>IF(OR($C$6="",$C$7=""),"-",$C$7/$C$6)</f>
        <v>-</v>
      </c>
    </row>
    <row r="9" spans="2:6" x14ac:dyDescent="0.2">
      <c r="B9" s="1" t="s">
        <v>38</v>
      </c>
      <c r="C9" s="59"/>
    </row>
    <row r="10" spans="2:6" x14ac:dyDescent="0.2">
      <c r="B10" s="1" t="s">
        <v>23</v>
      </c>
      <c r="C10" s="24" t="str">
        <f>IF(C7="","-",_xlfn.LET(_xlpm.n,C13,_xlpm.rate,C9,_xlpm.pmt,PMT(_xlpm.rate/12,_xlpm.n,-C7),_xlpm.finchg,C7*(C15+C16),_xlpm.amtfin,C7-_xlpm.finchg,IF(_xlpm.amtfin&lt;=0,"",RATE(_xlpm.n,-_xlpm.pmt,_xlpm.amtfin)*12)))</f>
        <v>-</v>
      </c>
    </row>
    <row r="11" spans="2:6" x14ac:dyDescent="0.2">
      <c r="B11" s="1" t="s">
        <v>41</v>
      </c>
      <c r="C11" s="57"/>
    </row>
    <row r="12" spans="2:6" x14ac:dyDescent="0.2">
      <c r="B12" s="1" t="s">
        <v>26</v>
      </c>
      <c r="C12" s="57"/>
    </row>
    <row r="13" spans="2:6" x14ac:dyDescent="0.2">
      <c r="B13" s="1" t="s">
        <v>44</v>
      </c>
      <c r="C13" s="58">
        <v>360</v>
      </c>
      <c r="E13" s="17" t="s">
        <v>45</v>
      </c>
      <c r="F13" s="28" t="str">
        <f>IF($C$7="","-", $C$7*IF($C$17="",0,$C$17))</f>
        <v>-</v>
      </c>
    </row>
    <row r="14" spans="2:6" x14ac:dyDescent="0.2">
      <c r="B14" s="1" t="s">
        <v>46</v>
      </c>
      <c r="C14" s="58"/>
      <c r="E14" s="17" t="s">
        <v>47</v>
      </c>
      <c r="F14" s="28" t="str">
        <f>IF($C$7="","-", $C$7+IF(F13="-",0,F13))</f>
        <v>-</v>
      </c>
    </row>
    <row r="15" spans="2:6" x14ac:dyDescent="0.2">
      <c r="B15" s="1" t="s">
        <v>8</v>
      </c>
      <c r="C15" s="30">
        <v>0</v>
      </c>
    </row>
    <row r="16" spans="2:6" x14ac:dyDescent="0.2">
      <c r="B16" s="1" t="s">
        <v>9</v>
      </c>
      <c r="C16" s="30">
        <v>0.03</v>
      </c>
    </row>
    <row r="17" spans="2:5" x14ac:dyDescent="0.2">
      <c r="B17" s="29" t="s">
        <v>15</v>
      </c>
      <c r="C17" s="30"/>
    </row>
    <row r="18" spans="2:5" x14ac:dyDescent="0.2">
      <c r="B18" s="17"/>
    </row>
    <row r="19" spans="2:5" s="31" customFormat="1" ht="33" customHeight="1" x14ac:dyDescent="0.2">
      <c r="B19" s="32"/>
      <c r="C19" s="33" t="s">
        <v>50</v>
      </c>
      <c r="D19" s="33" t="s">
        <v>51</v>
      </c>
      <c r="E19" s="33" t="s">
        <v>58</v>
      </c>
    </row>
    <row r="20" spans="2:5" ht="15.75" customHeight="1" x14ac:dyDescent="0.2">
      <c r="B20" s="7" t="s">
        <v>11</v>
      </c>
      <c r="C20" s="8" t="str">
        <f>IF(C7="", "-", C6)</f>
        <v>-</v>
      </c>
      <c r="D20" s="8" t="str">
        <f>IF(C7="", "-", C6)</f>
        <v>-</v>
      </c>
      <c r="E20" s="8" t="str">
        <f>IF(C7="", "-", C6)</f>
        <v>-</v>
      </c>
    </row>
    <row r="21" spans="2:5" ht="15.75" customHeight="1" x14ac:dyDescent="0.2">
      <c r="B21" s="9" t="s">
        <v>13</v>
      </c>
      <c r="C21" s="10" t="str">
        <f>IF(OR(C20="-",$C$7=""),"-",(C20-$C$7)/C20)</f>
        <v>-</v>
      </c>
      <c r="D21" s="10" t="str">
        <f>IF(OR(D20="-",$C$7=""),"-",(D20-$C$7)/D20)</f>
        <v>-</v>
      </c>
      <c r="E21" s="10" t="str">
        <f>IF(OR(E20="-",$C$7=""),"-",(E20-$C$7)/E20)</f>
        <v>-</v>
      </c>
    </row>
    <row r="22" spans="2:5" ht="15.75" customHeight="1" x14ac:dyDescent="0.2">
      <c r="B22" s="7" t="s">
        <v>14</v>
      </c>
      <c r="C22" s="11" t="str">
        <f>IF(C21="-","-",C20*C21)</f>
        <v>-</v>
      </c>
      <c r="D22" s="11" t="str">
        <f>IF(D21="-","-",D20*D21)</f>
        <v>-</v>
      </c>
      <c r="E22" s="11" t="str">
        <f>IF(E21="-","-",E20*E21)</f>
        <v>-</v>
      </c>
    </row>
    <row r="23" spans="2:5" ht="15.75" customHeight="1" x14ac:dyDescent="0.2">
      <c r="B23" s="9" t="s">
        <v>18</v>
      </c>
      <c r="C23" s="12" t="str">
        <f>IF($C$7="","-",$C$7*(1+IF($C$17="",0,$C$17)))</f>
        <v>-</v>
      </c>
      <c r="D23" s="12" t="str">
        <f>IF($C$7="","-",$C$7*(1+IF($C$17="",0,$C$17)))</f>
        <v>-</v>
      </c>
      <c r="E23" s="12" t="str">
        <f>IF($C$7="","-",$C$7*(1+IF($C$17="",0,$C$17)))</f>
        <v>-</v>
      </c>
    </row>
    <row r="24" spans="2:5" ht="15.75" customHeight="1" x14ac:dyDescent="0.2">
      <c r="B24" s="7" t="s">
        <v>54</v>
      </c>
      <c r="C24" s="13">
        <f>C13</f>
        <v>360</v>
      </c>
      <c r="D24" s="13">
        <f>C13</f>
        <v>360</v>
      </c>
      <c r="E24" s="13">
        <f>C13</f>
        <v>360</v>
      </c>
    </row>
    <row r="25" spans="2:5" ht="15.75" customHeight="1" x14ac:dyDescent="0.2">
      <c r="B25" s="9" t="s">
        <v>55</v>
      </c>
      <c r="C25" s="15" t="str">
        <f>IF(C9="", "-", (C9-2%))</f>
        <v>-</v>
      </c>
      <c r="D25" s="15" t="str">
        <f>IF(C9="", "-", (C9-1%))</f>
        <v>-</v>
      </c>
      <c r="E25" s="15" t="str">
        <f>IF(C9="", "-", (C9))</f>
        <v>-</v>
      </c>
    </row>
    <row r="26" spans="2:5" ht="15.75" customHeight="1" x14ac:dyDescent="0.2">
      <c r="B26" s="7" t="s">
        <v>24</v>
      </c>
      <c r="C26" s="8" t="str">
        <f>IF(C22="-", "-", (PMT(C25/12, C24, -C23)))</f>
        <v>-</v>
      </c>
      <c r="D26" s="8" t="str">
        <f>IF(D22="-", "-", (PMT(D25/12, D24, -D23)))</f>
        <v>-</v>
      </c>
      <c r="E26" s="8" t="str">
        <f>IF(E22="-", "-", (PMT(E25/12, E24, -E23)))</f>
        <v>-</v>
      </c>
    </row>
    <row r="27" spans="2:5" ht="15.75" customHeight="1" x14ac:dyDescent="0.2">
      <c r="B27" s="9" t="s">
        <v>41</v>
      </c>
      <c r="C27" s="16" t="str">
        <f>IF(C11="", "-", C11)</f>
        <v>-</v>
      </c>
      <c r="D27" s="16" t="str">
        <f>C27</f>
        <v>-</v>
      </c>
      <c r="E27" s="16" t="str">
        <f>C27</f>
        <v>-</v>
      </c>
    </row>
    <row r="28" spans="2:5" ht="15.75" customHeight="1" x14ac:dyDescent="0.2">
      <c r="B28" s="7" t="s">
        <v>26</v>
      </c>
      <c r="C28" s="8" t="str">
        <f>IF(C12="", "-", C12)</f>
        <v>-</v>
      </c>
      <c r="D28" s="8" t="str">
        <f>C28</f>
        <v>-</v>
      </c>
      <c r="E28" s="8" t="str">
        <f>C28</f>
        <v>-</v>
      </c>
    </row>
    <row r="29" spans="2:5" ht="15.75" customHeight="1" x14ac:dyDescent="0.2">
      <c r="B29" s="18" t="s">
        <v>27</v>
      </c>
      <c r="C29" s="19">
        <f>SUM(C26:C28)</f>
        <v>0</v>
      </c>
      <c r="D29" s="19">
        <f>SUM(D26:D28)</f>
        <v>0</v>
      </c>
      <c r="E29" s="19">
        <f>SUM(E26:E28)</f>
        <v>0</v>
      </c>
    </row>
  </sheetData>
  <sheetProtection sheet="1" objects="1" scenarios="1" selectLockedCells="1"/>
  <mergeCells count="3">
    <mergeCell ref="B3:F3"/>
    <mergeCell ref="D5:E5"/>
    <mergeCell ref="E7:F7"/>
  </mergeCells>
  <pageMargins left="0.7" right="0.7" top="0.75" bottom="0.75"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29"/>
  <sheetViews>
    <sheetView showGridLines="0" zoomScaleNormal="100" workbookViewId="0">
      <selection activeCell="C11" sqref="C11"/>
    </sheetView>
  </sheetViews>
  <sheetFormatPr baseColWidth="10" defaultColWidth="8.83203125" defaultRowHeight="15" x14ac:dyDescent="0.2"/>
  <cols>
    <col min="1" max="1" width="2" customWidth="1"/>
    <col min="2" max="2" width="27.83203125" customWidth="1"/>
    <col min="3" max="6" width="19.1640625" customWidth="1"/>
  </cols>
  <sheetData>
    <row r="1" spans="2:6" ht="29.25" customHeight="1" x14ac:dyDescent="0.3">
      <c r="B1" s="20" t="s">
        <v>66</v>
      </c>
    </row>
    <row r="3" spans="2:6" ht="14.25" customHeight="1" x14ac:dyDescent="0.2">
      <c r="B3" s="67" t="s">
        <v>29</v>
      </c>
      <c r="C3" s="67"/>
      <c r="D3" s="67"/>
      <c r="E3" s="67"/>
      <c r="F3" s="67"/>
    </row>
    <row r="5" spans="2:6" x14ac:dyDescent="0.2">
      <c r="B5" s="1" t="s">
        <v>30</v>
      </c>
      <c r="C5" s="58" t="s">
        <v>31</v>
      </c>
      <c r="D5" s="72" t="s">
        <v>65</v>
      </c>
      <c r="E5" s="72"/>
      <c r="F5" s="35" t="str">
        <f>C25</f>
        <v>-</v>
      </c>
    </row>
    <row r="6" spans="2:6" x14ac:dyDescent="0.2">
      <c r="B6" s="1" t="s">
        <v>33</v>
      </c>
      <c r="C6" s="57"/>
      <c r="E6" s="1" t="s">
        <v>23</v>
      </c>
      <c r="F6" s="36" t="str">
        <f>IF(C7="","-",_xlfn.LET(_xlpm.n,C13,_xlpm.rate,C25,_xlpm.pmt,PMT(_xlpm.rate/12,_xlpm.n,-C7),_xlpm.finchg,C7*(C15+C16),_xlpm.amtfin,C7-_xlpm.finchg,IF(_xlpm.amtfin&lt;=0,"",IFERROR(RATE(_xlpm.n,-_xlpm.pmt,_xlpm.amtfin)*12,""))))</f>
        <v>-</v>
      </c>
    </row>
    <row r="7" spans="2:6" x14ac:dyDescent="0.2">
      <c r="B7" s="1" t="s">
        <v>17</v>
      </c>
      <c r="C7" s="57"/>
      <c r="E7" s="73"/>
      <c r="F7" s="73"/>
    </row>
    <row r="8" spans="2:6" x14ac:dyDescent="0.2">
      <c r="B8" s="1" t="s">
        <v>36</v>
      </c>
      <c r="C8" s="22" t="str">
        <f>IF(OR($C$6="",$C$7=""),"-",$C$7/$C$6)</f>
        <v>-</v>
      </c>
    </row>
    <row r="9" spans="2:6" x14ac:dyDescent="0.2">
      <c r="B9" s="1" t="s">
        <v>38</v>
      </c>
      <c r="C9" s="59"/>
    </row>
    <row r="10" spans="2:6" x14ac:dyDescent="0.2">
      <c r="B10" s="1" t="s">
        <v>23</v>
      </c>
      <c r="C10" s="24" t="str">
        <f>IF(C7="","-",_xlfn.LET(_xlpm.n,C13,_xlpm.rate,C9,_xlpm.pmt,PMT(_xlpm.rate/12,_xlpm.n,-C7),_xlpm.finchg,C7*(C15+C16),_xlpm.amtfin,C7-_xlpm.finchg,IF(_xlpm.amtfin&lt;=0,"",RATE(_xlpm.n,-_xlpm.pmt,_xlpm.amtfin)*12)))</f>
        <v>-</v>
      </c>
    </row>
    <row r="11" spans="2:6" x14ac:dyDescent="0.2">
      <c r="B11" s="1" t="s">
        <v>41</v>
      </c>
      <c r="C11" s="57"/>
    </row>
    <row r="12" spans="2:6" x14ac:dyDescent="0.2">
      <c r="B12" s="1" t="s">
        <v>26</v>
      </c>
      <c r="C12" s="57"/>
    </row>
    <row r="13" spans="2:6" x14ac:dyDescent="0.2">
      <c r="B13" s="1" t="s">
        <v>44</v>
      </c>
      <c r="C13" s="58">
        <v>360</v>
      </c>
      <c r="E13" s="17" t="s">
        <v>45</v>
      </c>
      <c r="F13" s="28" t="str">
        <f>IF($C$7="","-", $C$7*IF($C$17="",0,$C$17))</f>
        <v>-</v>
      </c>
    </row>
    <row r="14" spans="2:6" x14ac:dyDescent="0.2">
      <c r="B14" s="1" t="s">
        <v>46</v>
      </c>
      <c r="C14" s="58"/>
      <c r="E14" s="17" t="s">
        <v>47</v>
      </c>
      <c r="F14" s="28" t="str">
        <f>IF($C$7="","-", $C$7+IF(F13="-",0,F13))</f>
        <v>-</v>
      </c>
    </row>
    <row r="15" spans="2:6" x14ac:dyDescent="0.2">
      <c r="B15" s="1" t="s">
        <v>8</v>
      </c>
      <c r="C15" s="30">
        <v>0</v>
      </c>
    </row>
    <row r="16" spans="2:6" x14ac:dyDescent="0.2">
      <c r="B16" s="1" t="s">
        <v>9</v>
      </c>
      <c r="C16" s="30">
        <v>0.03</v>
      </c>
    </row>
    <row r="17" spans="2:6" x14ac:dyDescent="0.2">
      <c r="B17" s="29" t="s">
        <v>15</v>
      </c>
      <c r="C17" s="30"/>
    </row>
    <row r="18" spans="2:6" x14ac:dyDescent="0.2">
      <c r="B18" s="17"/>
    </row>
    <row r="19" spans="2:6" s="31" customFormat="1" ht="33" customHeight="1" x14ac:dyDescent="0.2">
      <c r="B19" s="32"/>
      <c r="C19" s="33" t="s">
        <v>50</v>
      </c>
      <c r="D19" s="33" t="s">
        <v>51</v>
      </c>
      <c r="E19" s="33" t="s">
        <v>52</v>
      </c>
      <c r="F19" s="33" t="s">
        <v>53</v>
      </c>
    </row>
    <row r="20" spans="2:6" ht="15.75" customHeight="1" x14ac:dyDescent="0.2">
      <c r="B20" s="7" t="s">
        <v>11</v>
      </c>
      <c r="C20" s="8" t="str">
        <f>IF(C7="", "-", C6)</f>
        <v>-</v>
      </c>
      <c r="D20" s="8" t="str">
        <f>IF(C7="", "-", C6)</f>
        <v>-</v>
      </c>
      <c r="E20" s="8" t="str">
        <f>IF(C7="", "-", C6)</f>
        <v>-</v>
      </c>
      <c r="F20" s="8" t="str">
        <f>IF(C7="", "-", C6)</f>
        <v>-</v>
      </c>
    </row>
    <row r="21" spans="2:6" ht="15.75" customHeight="1" x14ac:dyDescent="0.2">
      <c r="B21" s="9" t="s">
        <v>13</v>
      </c>
      <c r="C21" s="10" t="str">
        <f>IF(OR(C20="-",$C$7=""),"-",(C20-$C$7)/C20)</f>
        <v>-</v>
      </c>
      <c r="D21" s="10" t="str">
        <f>IF(OR(D20="-",$C$7=""),"-",(D20-$C$7)/D20)</f>
        <v>-</v>
      </c>
      <c r="E21" s="10" t="str">
        <f>IF(OR(E20="-",$C$7=""),"-",(E20-$C$7)/E20)</f>
        <v>-</v>
      </c>
      <c r="F21" s="10" t="str">
        <f>IF(OR(F20="-",$C$7=""),"-",(F20-$C$7)/F20)</f>
        <v>-</v>
      </c>
    </row>
    <row r="22" spans="2:6" ht="15.75" customHeight="1" x14ac:dyDescent="0.2">
      <c r="B22" s="7" t="s">
        <v>14</v>
      </c>
      <c r="C22" s="11" t="str">
        <f>IF(C21="-","-",C20*C21)</f>
        <v>-</v>
      </c>
      <c r="D22" s="11" t="str">
        <f>IF(D21="-","-",D20*D21)</f>
        <v>-</v>
      </c>
      <c r="E22" s="11" t="str">
        <f>IF(E21="-","-",E20*E21)</f>
        <v>-</v>
      </c>
      <c r="F22" s="11" t="str">
        <f>IF(F21="-","-",F20*F21)</f>
        <v>-</v>
      </c>
    </row>
    <row r="23" spans="2:6" ht="15.75" customHeight="1" x14ac:dyDescent="0.2">
      <c r="B23" s="9" t="s">
        <v>18</v>
      </c>
      <c r="C23" s="12" t="str">
        <f>IF($C$7="","-",$C$7*(1+IF($C$17="",0,$C$17)))</f>
        <v>-</v>
      </c>
      <c r="D23" s="12" t="str">
        <f>IF($C$7="","-",$C$7*(1+IF($C$17="",0,$C$17)))</f>
        <v>-</v>
      </c>
      <c r="E23" s="12" t="str">
        <f>IF($C$7="","-",$C$7*(1+IF($C$17="",0,$C$17)))</f>
        <v>-</v>
      </c>
      <c r="F23" s="12" t="str">
        <f>IF($C$7="","-",$C$7*(1+IF($C$17="",0,$C$17)))</f>
        <v>-</v>
      </c>
    </row>
    <row r="24" spans="2:6" ht="15.75" customHeight="1" x14ac:dyDescent="0.2">
      <c r="B24" s="7" t="s">
        <v>54</v>
      </c>
      <c r="C24" s="13">
        <f>C13</f>
        <v>360</v>
      </c>
      <c r="D24" s="13">
        <f>C13</f>
        <v>360</v>
      </c>
      <c r="E24" s="13">
        <f>C13</f>
        <v>360</v>
      </c>
      <c r="F24" s="13">
        <f>C13</f>
        <v>360</v>
      </c>
    </row>
    <row r="25" spans="2:6" ht="15.75" customHeight="1" x14ac:dyDescent="0.2">
      <c r="B25" s="9" t="s">
        <v>55</v>
      </c>
      <c r="C25" s="15" t="str">
        <f>IF(C9="", "-", (C9-3%))</f>
        <v>-</v>
      </c>
      <c r="D25" s="15" t="str">
        <f>IF(C9="", "-", (C9-2%))</f>
        <v>-</v>
      </c>
      <c r="E25" s="15" t="str">
        <f>IF(C9="", "-", (C9-1%))</f>
        <v>-</v>
      </c>
      <c r="F25" s="15" t="str">
        <f>IF(C9="", "-", (C9))</f>
        <v>-</v>
      </c>
    </row>
    <row r="26" spans="2:6" ht="15.75" customHeight="1" x14ac:dyDescent="0.2">
      <c r="B26" s="7" t="s">
        <v>24</v>
      </c>
      <c r="C26" s="8" t="str">
        <f>IF(C22="-", "-", (PMT(C25/12, C24, -C23)))</f>
        <v>-</v>
      </c>
      <c r="D26" s="8" t="str">
        <f>IF(D22="-", "-", (PMT(D25/12, D24, -D23)))</f>
        <v>-</v>
      </c>
      <c r="E26" s="8" t="str">
        <f>IF(E22="-", "-", (PMT(E25/12, E24, -E23)))</f>
        <v>-</v>
      </c>
      <c r="F26" s="8" t="str">
        <f>IF(F22="-", "-", (PMT(F25/12, F24, -F23)))</f>
        <v>-</v>
      </c>
    </row>
    <row r="27" spans="2:6" ht="15.75" customHeight="1" x14ac:dyDescent="0.2">
      <c r="B27" s="9" t="s">
        <v>41</v>
      </c>
      <c r="C27" s="16" t="str">
        <f>IF(C11="", "-", C11)</f>
        <v>-</v>
      </c>
      <c r="D27" s="16" t="str">
        <f>C27</f>
        <v>-</v>
      </c>
      <c r="E27" s="16" t="str">
        <f>C27</f>
        <v>-</v>
      </c>
      <c r="F27" s="16" t="str">
        <f>D27</f>
        <v>-</v>
      </c>
    </row>
    <row r="28" spans="2:6" ht="15.75" customHeight="1" x14ac:dyDescent="0.2">
      <c r="B28" s="7" t="s">
        <v>26</v>
      </c>
      <c r="C28" s="8" t="str">
        <f>IF(C12="", "-", C12)</f>
        <v>-</v>
      </c>
      <c r="D28" s="8" t="str">
        <f>C28</f>
        <v>-</v>
      </c>
      <c r="E28" s="8" t="str">
        <f>C28</f>
        <v>-</v>
      </c>
      <c r="F28" s="8" t="str">
        <f>D28</f>
        <v>-</v>
      </c>
    </row>
    <row r="29" spans="2:6" ht="15.75" customHeight="1" x14ac:dyDescent="0.2">
      <c r="B29" s="18" t="s">
        <v>27</v>
      </c>
      <c r="C29" s="19">
        <f>SUM(C26:C28)</f>
        <v>0</v>
      </c>
      <c r="D29" s="19">
        <f>SUM(D26:D28)</f>
        <v>0</v>
      </c>
      <c r="E29" s="19">
        <f>SUM(E26:E28)</f>
        <v>0</v>
      </c>
      <c r="F29" s="19">
        <f>SUM(F26:F28)</f>
        <v>0</v>
      </c>
    </row>
  </sheetData>
  <sheetProtection sheet="1" objects="1" scenarios="1" selectLockedCells="1"/>
  <mergeCells count="3">
    <mergeCell ref="B3:F3"/>
    <mergeCell ref="D5:E5"/>
    <mergeCell ref="E7:F7"/>
  </mergeCells>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38"/>
  <sheetViews>
    <sheetView zoomScaleNormal="100" workbookViewId="0">
      <selection activeCell="F6" sqref="F6:J31"/>
    </sheetView>
  </sheetViews>
  <sheetFormatPr baseColWidth="10" defaultColWidth="8.6640625" defaultRowHeight="15" x14ac:dyDescent="0.2"/>
  <cols>
    <col min="1" max="1" width="3.1640625" customWidth="1"/>
    <col min="2" max="2" width="33" customWidth="1"/>
    <col min="3" max="4" width="23" customWidth="1"/>
  </cols>
  <sheetData>
    <row r="1" spans="2:10" ht="24" customHeight="1" x14ac:dyDescent="0.2">
      <c r="B1" s="83" t="s">
        <v>67</v>
      </c>
      <c r="C1" s="83"/>
      <c r="D1" s="83"/>
    </row>
    <row r="2" spans="2:10" ht="6" customHeight="1" x14ac:dyDescent="0.2"/>
    <row r="3" spans="2:10" ht="79" customHeight="1" x14ac:dyDescent="0.2">
      <c r="B3" s="84" t="s">
        <v>88</v>
      </c>
      <c r="C3" s="84"/>
      <c r="D3" s="84"/>
    </row>
    <row r="4" spans="2:10" ht="6" customHeight="1" x14ac:dyDescent="0.2"/>
    <row r="5" spans="2:10" ht="16.5" customHeight="1" x14ac:dyDescent="0.2">
      <c r="B5" s="76" t="s">
        <v>91</v>
      </c>
      <c r="C5" s="79"/>
      <c r="D5" s="79"/>
      <c r="F5" s="76" t="s">
        <v>92</v>
      </c>
      <c r="G5" s="77"/>
      <c r="H5" s="77"/>
      <c r="I5" s="77"/>
      <c r="J5" s="78"/>
    </row>
    <row r="6" spans="2:10" ht="15.75" customHeight="1" x14ac:dyDescent="0.2">
      <c r="B6" s="85" t="s">
        <v>68</v>
      </c>
      <c r="C6" s="85"/>
      <c r="D6" s="85"/>
      <c r="F6" s="74" t="s">
        <v>93</v>
      </c>
      <c r="G6" s="74"/>
      <c r="H6" s="74"/>
      <c r="I6" s="74"/>
      <c r="J6" s="74"/>
    </row>
    <row r="7" spans="2:10" x14ac:dyDescent="0.2">
      <c r="B7" s="37" t="s">
        <v>82</v>
      </c>
      <c r="C7" s="80">
        <f ca="1">TODAY()</f>
        <v>46192</v>
      </c>
      <c r="D7" s="80"/>
      <c r="F7" s="75"/>
      <c r="G7" s="75"/>
      <c r="H7" s="75"/>
      <c r="I7" s="75"/>
      <c r="J7" s="75"/>
    </row>
    <row r="8" spans="2:10" x14ac:dyDescent="0.2">
      <c r="B8" s="37" t="s">
        <v>19</v>
      </c>
      <c r="C8" s="41" t="s">
        <v>20</v>
      </c>
      <c r="D8" s="41" t="s">
        <v>20</v>
      </c>
      <c r="F8" s="75"/>
      <c r="G8" s="75"/>
      <c r="H8" s="75"/>
      <c r="I8" s="75"/>
      <c r="J8" s="75"/>
    </row>
    <row r="9" spans="2:10" x14ac:dyDescent="0.2">
      <c r="B9" s="37" t="s">
        <v>21</v>
      </c>
      <c r="C9" s="41">
        <v>360</v>
      </c>
      <c r="D9" s="41">
        <v>360</v>
      </c>
      <c r="F9" s="75"/>
      <c r="G9" s="75"/>
      <c r="H9" s="75"/>
      <c r="I9" s="75"/>
      <c r="J9" s="75"/>
    </row>
    <row r="10" spans="2:10" ht="15" customHeight="1" x14ac:dyDescent="0.2">
      <c r="B10" s="37" t="s">
        <v>69</v>
      </c>
      <c r="C10" s="81" t="s">
        <v>70</v>
      </c>
      <c r="D10" s="81"/>
      <c r="F10" s="75"/>
      <c r="G10" s="75"/>
      <c r="H10" s="75"/>
      <c r="I10" s="75"/>
      <c r="J10" s="75"/>
    </row>
    <row r="11" spans="2:10" x14ac:dyDescent="0.2">
      <c r="B11" s="37" t="s">
        <v>46</v>
      </c>
      <c r="C11" s="81">
        <v>760</v>
      </c>
      <c r="D11" s="81"/>
      <c r="F11" s="75"/>
      <c r="G11" s="75"/>
      <c r="H11" s="75"/>
      <c r="I11" s="75"/>
      <c r="J11" s="75"/>
    </row>
    <row r="12" spans="2:10" ht="28" x14ac:dyDescent="0.2">
      <c r="B12" s="37" t="s">
        <v>71</v>
      </c>
      <c r="C12" s="82">
        <v>0.04</v>
      </c>
      <c r="D12" s="82"/>
      <c r="F12" s="75"/>
      <c r="G12" s="75"/>
      <c r="H12" s="75"/>
      <c r="I12" s="75"/>
      <c r="J12" s="75"/>
    </row>
    <row r="13" spans="2:10" x14ac:dyDescent="0.2">
      <c r="B13" s="37" t="s">
        <v>72</v>
      </c>
      <c r="C13" s="82">
        <v>0.01</v>
      </c>
      <c r="D13" s="82"/>
      <c r="F13" s="75"/>
      <c r="G13" s="75"/>
      <c r="H13" s="75"/>
      <c r="I13" s="75"/>
      <c r="J13" s="75"/>
    </row>
    <row r="14" spans="2:10" ht="6" customHeight="1" x14ac:dyDescent="0.2">
      <c r="F14" s="75"/>
      <c r="G14" s="75"/>
      <c r="H14" s="75"/>
      <c r="I14" s="75"/>
      <c r="J14" s="75"/>
    </row>
    <row r="15" spans="2:10" ht="16.5" customHeight="1" x14ac:dyDescent="0.2">
      <c r="B15" s="44" t="s">
        <v>85</v>
      </c>
      <c r="C15" s="38" t="s">
        <v>73</v>
      </c>
      <c r="D15" s="38" t="s">
        <v>74</v>
      </c>
      <c r="F15" s="75"/>
      <c r="G15" s="75"/>
      <c r="H15" s="75"/>
      <c r="I15" s="75"/>
      <c r="J15" s="75"/>
    </row>
    <row r="16" spans="2:10" x14ac:dyDescent="0.2">
      <c r="B16" s="46" t="s">
        <v>33</v>
      </c>
      <c r="C16" s="53" t="s">
        <v>12</v>
      </c>
      <c r="D16" s="53" t="s">
        <v>12</v>
      </c>
      <c r="F16" s="75"/>
      <c r="G16" s="75"/>
      <c r="H16" s="75"/>
      <c r="I16" s="75"/>
      <c r="J16" s="75"/>
    </row>
    <row r="17" spans="2:10" x14ac:dyDescent="0.2">
      <c r="B17" s="46" t="s">
        <v>75</v>
      </c>
      <c r="C17" s="53" t="s">
        <v>12</v>
      </c>
      <c r="D17" s="53" t="s">
        <v>12</v>
      </c>
      <c r="F17" s="75"/>
      <c r="G17" s="75"/>
      <c r="H17" s="75"/>
      <c r="I17" s="75"/>
      <c r="J17" s="75"/>
    </row>
    <row r="18" spans="2:10" x14ac:dyDescent="0.2">
      <c r="B18" s="37" t="s">
        <v>13</v>
      </c>
      <c r="C18" s="52">
        <v>3.5000000000000003E-2</v>
      </c>
      <c r="D18" s="54" t="s">
        <v>12</v>
      </c>
      <c r="F18" s="75"/>
      <c r="G18" s="75"/>
      <c r="H18" s="75"/>
      <c r="I18" s="75"/>
      <c r="J18" s="75"/>
    </row>
    <row r="19" spans="2:10" x14ac:dyDescent="0.2">
      <c r="B19" s="46" t="s">
        <v>14</v>
      </c>
      <c r="C19" s="49" t="str">
        <f>IF(OR(C16="[insert]",C18="[insert]"),"-",C16*C18)</f>
        <v>-</v>
      </c>
      <c r="D19" s="49" t="str">
        <f>IF(OR(D16="[insert]",D18="[insert]"),"-",D16*D18)</f>
        <v>-</v>
      </c>
      <c r="F19" s="75"/>
      <c r="G19" s="75"/>
      <c r="H19" s="75"/>
      <c r="I19" s="75"/>
      <c r="J19" s="75"/>
    </row>
    <row r="20" spans="2:10" ht="28" x14ac:dyDescent="0.2">
      <c r="B20" s="46" t="s">
        <v>76</v>
      </c>
      <c r="C20" s="49" t="str">
        <f>IF(C19="-","-",C16-C19)</f>
        <v>-</v>
      </c>
      <c r="D20" s="49" t="str">
        <f>IF(D19="-","-",D16-D19)</f>
        <v>-</v>
      </c>
      <c r="F20" s="75"/>
      <c r="G20" s="75"/>
      <c r="H20" s="75"/>
      <c r="I20" s="75"/>
      <c r="J20" s="75"/>
    </row>
    <row r="21" spans="2:10" ht="6" customHeight="1" x14ac:dyDescent="0.2">
      <c r="F21" s="75"/>
      <c r="G21" s="75"/>
      <c r="H21" s="75"/>
      <c r="I21" s="75"/>
      <c r="J21" s="75"/>
    </row>
    <row r="22" spans="2:10" ht="16.5" customHeight="1" x14ac:dyDescent="0.2">
      <c r="B22" s="79" t="s">
        <v>84</v>
      </c>
      <c r="C22" s="79"/>
      <c r="D22" s="79"/>
      <c r="F22" s="75"/>
      <c r="G22" s="75"/>
      <c r="H22" s="75"/>
      <c r="I22" s="75"/>
      <c r="J22" s="75"/>
    </row>
    <row r="23" spans="2:10" x14ac:dyDescent="0.2">
      <c r="B23" s="39" t="s">
        <v>77</v>
      </c>
      <c r="C23" s="40" t="s">
        <v>73</v>
      </c>
      <c r="D23" s="40" t="s">
        <v>74</v>
      </c>
      <c r="F23" s="75"/>
      <c r="G23" s="75"/>
      <c r="H23" s="75"/>
      <c r="I23" s="75"/>
      <c r="J23" s="75"/>
    </row>
    <row r="24" spans="2:10" x14ac:dyDescent="0.2">
      <c r="B24" s="45" t="s">
        <v>89</v>
      </c>
      <c r="C24" s="52">
        <v>1.7500000000000002E-2</v>
      </c>
      <c r="D24" s="48">
        <v>0</v>
      </c>
      <c r="F24" s="75"/>
      <c r="G24" s="75"/>
      <c r="H24" s="75"/>
      <c r="I24" s="75"/>
      <c r="J24" s="75"/>
    </row>
    <row r="25" spans="2:10" x14ac:dyDescent="0.2">
      <c r="B25" s="46" t="s">
        <v>78</v>
      </c>
      <c r="C25" s="49" t="str">
        <f>IF(OR(C20="-",C17="[insert]"),"-",(C20+C17)*C24)</f>
        <v>-</v>
      </c>
      <c r="D25" s="49" t="str">
        <f>IF(OR(D20="-",D17="[insert]"),"-",(D20+D17)*D24)</f>
        <v>-</v>
      </c>
      <c r="F25" s="75"/>
      <c r="G25" s="75"/>
      <c r="H25" s="75"/>
      <c r="I25" s="75"/>
      <c r="J25" s="75"/>
    </row>
    <row r="26" spans="2:10" ht="28" x14ac:dyDescent="0.2">
      <c r="B26" s="50" t="s">
        <v>79</v>
      </c>
      <c r="C26" s="51" t="str">
        <f>IF(OR(C25="-"),"-",C20+C17+C25)</f>
        <v>-</v>
      </c>
      <c r="D26" s="51" t="str">
        <f>IF(OR(D25="-"),"-",D20+D17+D25)</f>
        <v>-</v>
      </c>
      <c r="F26" s="75"/>
      <c r="G26" s="75"/>
      <c r="H26" s="75"/>
      <c r="I26" s="75"/>
      <c r="J26" s="75"/>
    </row>
    <row r="27" spans="2:10" x14ac:dyDescent="0.2">
      <c r="B27" s="37" t="s">
        <v>87</v>
      </c>
      <c r="C27" s="53" t="s">
        <v>12</v>
      </c>
      <c r="D27" s="53" t="s">
        <v>12</v>
      </c>
      <c r="F27" s="75"/>
      <c r="G27" s="75"/>
      <c r="H27" s="75"/>
      <c r="I27" s="75"/>
      <c r="J27" s="75"/>
    </row>
    <row r="28" spans="2:10" x14ac:dyDescent="0.2">
      <c r="B28" s="46" t="s">
        <v>80</v>
      </c>
      <c r="C28" s="48" t="str">
        <f>IF(OR(C26="-",C27="[insert]"),"-",C26/C27)</f>
        <v>-</v>
      </c>
      <c r="D28" s="48" t="str">
        <f>IF(OR(D26="-",D27="[insert]"),"-",D26/D27)</f>
        <v>-</v>
      </c>
      <c r="F28" s="75"/>
      <c r="G28" s="75"/>
      <c r="H28" s="75"/>
      <c r="I28" s="75"/>
      <c r="J28" s="75"/>
    </row>
    <row r="29" spans="2:10" ht="6" customHeight="1" x14ac:dyDescent="0.2">
      <c r="F29" s="75"/>
      <c r="G29" s="75"/>
      <c r="H29" s="75"/>
      <c r="I29" s="75"/>
      <c r="J29" s="75"/>
    </row>
    <row r="30" spans="2:10" ht="16.5" customHeight="1" x14ac:dyDescent="0.2">
      <c r="B30" s="79" t="s">
        <v>86</v>
      </c>
      <c r="C30" s="79"/>
      <c r="D30" s="79"/>
      <c r="F30" s="75"/>
      <c r="G30" s="75"/>
      <c r="H30" s="75"/>
      <c r="I30" s="75"/>
      <c r="J30" s="75"/>
    </row>
    <row r="31" spans="2:10" x14ac:dyDescent="0.2">
      <c r="B31" s="46" t="s">
        <v>22</v>
      </c>
      <c r="C31" s="55" t="s">
        <v>12</v>
      </c>
      <c r="D31" s="55" t="s">
        <v>12</v>
      </c>
      <c r="F31" s="75"/>
      <c r="G31" s="75"/>
      <c r="H31" s="75"/>
      <c r="I31" s="75"/>
      <c r="J31" s="75"/>
    </row>
    <row r="32" spans="2:10" x14ac:dyDescent="0.2">
      <c r="B32" s="37" t="s">
        <v>83</v>
      </c>
      <c r="C32" s="42" t="str">
        <f>IF(OR(C33="-"),"-",_xlfn.LET(_xlpm.n,C9,_xlpm.pmt,-C33,_xlpm.loan,C26,_xlpm.base,C20+C17,_xlpm.pts,$C$13,_xlpm.fees,$C$12,_xlpm.finchg,_xlpm.base*(_xlpm.pts+_xlpm.fees),_xlpm.amtfin,_xlpm.loan-_xlpm.finchg,RATE(_xlpm.n,_xlpm.pmt,_xlpm.amtfin)*12))</f>
        <v>-</v>
      </c>
      <c r="D32" s="42" t="str">
        <f>IF(OR(D33="-"),"-",_xlfn.LET(_xlpm.n,D9,_xlpm.pmt,-D33,_xlpm.loan,D26,_xlpm.base,D20+D17,_xlpm.pts,$C$13,_xlpm.fees,$C$12,_xlpm.finchg,_xlpm.base*(_xlpm.pts+_xlpm.fees),_xlpm.amtfin,_xlpm.loan-_xlpm.finchg,RATE(_xlpm.n,_xlpm.pmt,_xlpm.amtfin)*12))</f>
        <v>-</v>
      </c>
    </row>
    <row r="33" spans="2:4" x14ac:dyDescent="0.2">
      <c r="B33" s="46" t="s">
        <v>24</v>
      </c>
      <c r="C33" s="47" t="str">
        <f>IF(OR(C26="-",C31="[insert]"),"-",PMT(C31/12,C9,-C26))</f>
        <v>-</v>
      </c>
      <c r="D33" s="47" t="str">
        <f>IF(OR(D26="-",D31="[insert]"),"-",PMT(D31/12,D9,-D26))</f>
        <v>-</v>
      </c>
    </row>
    <row r="34" spans="2:4" x14ac:dyDescent="0.2">
      <c r="B34" s="37" t="s">
        <v>25</v>
      </c>
      <c r="C34" s="56" t="s">
        <v>12</v>
      </c>
      <c r="D34" s="56" t="s">
        <v>12</v>
      </c>
    </row>
    <row r="35" spans="2:4" x14ac:dyDescent="0.2">
      <c r="B35" s="45" t="s">
        <v>90</v>
      </c>
      <c r="C35" s="56" t="s">
        <v>12</v>
      </c>
      <c r="D35" s="56" t="s">
        <v>12</v>
      </c>
    </row>
    <row r="36" spans="2:4" x14ac:dyDescent="0.2">
      <c r="B36" s="39" t="s">
        <v>81</v>
      </c>
      <c r="C36" s="43" t="str">
        <f>IF(OR(C33="-",C34="[insert]",C35="[insert]"),"-",C33+C34+C35)</f>
        <v>-</v>
      </c>
      <c r="D36" s="43" t="str">
        <f>IF(OR(D33="-",D34="[insert]",D35="[insert]"),"-",D33+D34+D35)</f>
        <v>-</v>
      </c>
    </row>
    <row r="37" spans="2:4" ht="6" customHeight="1" x14ac:dyDescent="0.2"/>
    <row r="38" spans="2:4" ht="6" customHeight="1" x14ac:dyDescent="0.2"/>
  </sheetData>
  <sheetProtection sheet="1" objects="1" scenarios="1" selectLockedCells="1"/>
  <mergeCells count="13">
    <mergeCell ref="B1:D1"/>
    <mergeCell ref="B3:D3"/>
    <mergeCell ref="B5:D5"/>
    <mergeCell ref="B6:D6"/>
    <mergeCell ref="C10:D10"/>
    <mergeCell ref="F6:J31"/>
    <mergeCell ref="F5:J5"/>
    <mergeCell ref="B30:D30"/>
    <mergeCell ref="C7:D7"/>
    <mergeCell ref="C11:D11"/>
    <mergeCell ref="C12:D12"/>
    <mergeCell ref="C13:D13"/>
    <mergeCell ref="B22:D2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Standard Comparison</vt:lpstr>
      <vt:lpstr>3-2-1 Buydown</vt:lpstr>
      <vt:lpstr>2-1 Buydown</vt:lpstr>
      <vt:lpstr>1-1 Buydown</vt:lpstr>
      <vt:lpstr>1-0 Buydown</vt:lpstr>
      <vt:lpstr>2-1 Lock N List</vt:lpstr>
      <vt:lpstr>3-2-1 Lock N List</vt:lpstr>
      <vt:lpstr>203k - HomeStyle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Kevin Coy</cp:lastModifiedBy>
  <cp:revision>0</cp:revision>
  <dcterms:created xsi:type="dcterms:W3CDTF">2026-05-08T13:51:00Z</dcterms:created>
  <dcterms:modified xsi:type="dcterms:W3CDTF">2026-06-19T20:50:50Z</dcterms:modified>
  <dc:language>en-US</dc:language>
</cp:coreProperties>
</file>